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D:\OneDrive - TP Southern Odisha Distribution Ltd\1. Orders in pipeline\1. Government tenders\FY 23-24 Tender-040- SDMF- II\Pre bid queries\reply\"/>
    </mc:Choice>
  </mc:AlternateContent>
  <xr:revisionPtr revIDLastSave="1" documentId="8_{1F39B298-2ED1-42DB-9789-F43FBC40907D}" xr6:coauthVersionLast="36" xr6:coauthVersionMax="36" xr10:uidLastSave="{288C1C18-C293-4DCB-A0C3-7C726917032A}"/>
  <bookViews>
    <workbookView xWindow="-105" yWindow="-105" windowWidth="19425" windowHeight="10305" firstSheet="2" activeTab="2" xr2:uid="{00000000-000D-0000-FFFF-FFFF00000000}"/>
  </bookViews>
  <sheets>
    <sheet name="Eng estimate " sheetId="4" state="hidden" r:id="rId1"/>
    <sheet name="Sheet4" sheetId="5" state="hidden" r:id="rId2"/>
    <sheet name="BoQ (Cyclone Resilient infra)" sheetId="1" r:id="rId3"/>
  </sheets>
  <definedNames>
    <definedName name="_xlnm._FilterDatabase" localSheetId="2" hidden="1">'BoQ (Cyclone Resilient infra)'!$A$4:$I$4</definedName>
    <definedName name="_xlnm._FilterDatabase" localSheetId="0" hidden="1">'Eng estimate '!$A$4:$J$4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41" i="1" l="1"/>
  <c r="G240" i="1"/>
  <c r="H240" i="1" s="1"/>
  <c r="I240" i="1" s="1"/>
  <c r="H239" i="1"/>
  <c r="I239" i="1" s="1"/>
  <c r="G239" i="1"/>
  <c r="G238" i="1"/>
  <c r="H238" i="1" s="1"/>
  <c r="I238" i="1" s="1"/>
  <c r="G237" i="1"/>
  <c r="H237" i="1" s="1"/>
  <c r="I237" i="1" s="1"/>
  <c r="I236" i="1"/>
  <c r="H236" i="1"/>
  <c r="G236" i="1"/>
  <c r="H235" i="1"/>
  <c r="I235" i="1" s="1"/>
  <c r="G235" i="1"/>
  <c r="G234" i="1"/>
  <c r="H234" i="1" s="1"/>
  <c r="I234" i="1" s="1"/>
  <c r="G233" i="1"/>
  <c r="H233" i="1" s="1"/>
  <c r="I233" i="1" s="1"/>
  <c r="G232" i="1"/>
  <c r="H232" i="1" s="1"/>
  <c r="I232" i="1" s="1"/>
  <c r="H231" i="1"/>
  <c r="I231" i="1" s="1"/>
  <c r="G231" i="1"/>
  <c r="G230" i="1"/>
  <c r="H230" i="1" s="1"/>
  <c r="I230" i="1" s="1"/>
  <c r="G229" i="1"/>
  <c r="H229" i="1" s="1"/>
  <c r="I229" i="1" s="1"/>
  <c r="I228" i="1"/>
  <c r="H228" i="1"/>
  <c r="G228" i="1"/>
  <c r="H227" i="1"/>
  <c r="I227" i="1" s="1"/>
  <c r="G227" i="1"/>
  <c r="G226" i="1"/>
  <c r="H226" i="1" s="1"/>
  <c r="I226" i="1" s="1"/>
  <c r="G225" i="1"/>
  <c r="H225" i="1" s="1"/>
  <c r="I225" i="1" s="1"/>
  <c r="G224" i="1"/>
  <c r="H224" i="1" s="1"/>
  <c r="I224" i="1" s="1"/>
  <c r="H223" i="1"/>
  <c r="I223" i="1" s="1"/>
  <c r="G223" i="1"/>
  <c r="G222" i="1"/>
  <c r="H222" i="1" s="1"/>
  <c r="I222" i="1" s="1"/>
  <c r="G221" i="1"/>
  <c r="H221" i="1" s="1"/>
  <c r="I221" i="1" s="1"/>
  <c r="I220" i="1"/>
  <c r="H220" i="1"/>
  <c r="G220" i="1"/>
  <c r="H219" i="1"/>
  <c r="I219" i="1" s="1"/>
  <c r="G219" i="1"/>
  <c r="G218" i="1"/>
  <c r="H218" i="1" s="1"/>
  <c r="I218" i="1" s="1"/>
  <c r="G217" i="1"/>
  <c r="H217" i="1" s="1"/>
  <c r="I217" i="1" s="1"/>
  <c r="G216" i="1"/>
  <c r="H216" i="1" s="1"/>
  <c r="I216" i="1" s="1"/>
  <c r="H215" i="1"/>
  <c r="I215" i="1" s="1"/>
  <c r="G215" i="1"/>
  <c r="G214" i="1"/>
  <c r="H214" i="1" s="1"/>
  <c r="I214" i="1" s="1"/>
  <c r="G213" i="1"/>
  <c r="H213" i="1" s="1"/>
  <c r="I213" i="1" s="1"/>
  <c r="I212" i="1"/>
  <c r="H212" i="1"/>
  <c r="G212" i="1"/>
  <c r="H211" i="1"/>
  <c r="I211" i="1" s="1"/>
  <c r="G211" i="1"/>
  <c r="G210" i="1"/>
  <c r="H210" i="1" s="1"/>
  <c r="I210" i="1" s="1"/>
  <c r="G209" i="1"/>
  <c r="H209" i="1" s="1"/>
  <c r="I209" i="1" s="1"/>
  <c r="G208" i="1"/>
  <c r="H208" i="1" s="1"/>
  <c r="I208" i="1" s="1"/>
  <c r="I205" i="1"/>
  <c r="H204" i="1"/>
  <c r="I204" i="1" s="1"/>
  <c r="G204" i="1"/>
  <c r="H203" i="1"/>
  <c r="I203" i="1" s="1"/>
  <c r="G203" i="1"/>
  <c r="G201" i="1"/>
  <c r="H201" i="1" s="1"/>
  <c r="I201" i="1" s="1"/>
  <c r="G200" i="1"/>
  <c r="H200" i="1" s="1"/>
  <c r="I200" i="1" s="1"/>
  <c r="G199" i="1"/>
  <c r="H199" i="1" s="1"/>
  <c r="I199" i="1" s="1"/>
  <c r="H198" i="1"/>
  <c r="I198" i="1" s="1"/>
  <c r="G198" i="1"/>
  <c r="G196" i="1"/>
  <c r="H196" i="1" s="1"/>
  <c r="I196" i="1" s="1"/>
  <c r="G194" i="1"/>
  <c r="H194" i="1" s="1"/>
  <c r="I194" i="1" s="1"/>
  <c r="G193" i="1"/>
  <c r="H193" i="1" s="1"/>
  <c r="I193" i="1" s="1"/>
  <c r="H192" i="1"/>
  <c r="I192" i="1" s="1"/>
  <c r="G192" i="1"/>
  <c r="H191" i="1"/>
  <c r="I191" i="1" s="1"/>
  <c r="G191" i="1"/>
  <c r="G190" i="1"/>
  <c r="H190" i="1" s="1"/>
  <c r="I190" i="1" s="1"/>
  <c r="H188" i="1"/>
  <c r="I188" i="1" s="1"/>
  <c r="G188" i="1"/>
  <c r="H186" i="1"/>
  <c r="I186" i="1" s="1"/>
  <c r="G186" i="1"/>
  <c r="G184" i="1"/>
  <c r="H184" i="1" s="1"/>
  <c r="I184" i="1" s="1"/>
  <c r="G183" i="1"/>
  <c r="H183" i="1" s="1"/>
  <c r="I183" i="1" s="1"/>
  <c r="H181" i="1"/>
  <c r="I181" i="1" s="1"/>
  <c r="G181" i="1"/>
  <c r="G180" i="1"/>
  <c r="H180" i="1" s="1"/>
  <c r="I180" i="1" s="1"/>
  <c r="G179" i="1"/>
  <c r="H179" i="1" s="1"/>
  <c r="I179" i="1" s="1"/>
  <c r="G178" i="1"/>
  <c r="H178" i="1" s="1"/>
  <c r="I178" i="1" s="1"/>
  <c r="H177" i="1"/>
  <c r="I177" i="1" s="1"/>
  <c r="G177" i="1"/>
  <c r="H175" i="1"/>
  <c r="I175" i="1" s="1"/>
  <c r="G175" i="1"/>
  <c r="G174" i="1"/>
  <c r="H174" i="1" s="1"/>
  <c r="I174" i="1" s="1"/>
  <c r="H173" i="1"/>
  <c r="I173" i="1" s="1"/>
  <c r="G173" i="1"/>
  <c r="I172" i="1"/>
  <c r="H172" i="1"/>
  <c r="G172" i="1"/>
  <c r="H171" i="1"/>
  <c r="I171" i="1" s="1"/>
  <c r="G171" i="1"/>
  <c r="G170" i="1"/>
  <c r="H170" i="1" s="1"/>
  <c r="I170" i="1" s="1"/>
  <c r="G169" i="1"/>
  <c r="H169" i="1" s="1"/>
  <c r="I169" i="1" s="1"/>
  <c r="G168" i="1"/>
  <c r="H168" i="1" s="1"/>
  <c r="I168" i="1" s="1"/>
  <c r="H167" i="1"/>
  <c r="I167" i="1" s="1"/>
  <c r="G167" i="1"/>
  <c r="G166" i="1"/>
  <c r="H166" i="1" s="1"/>
  <c r="I166" i="1" s="1"/>
  <c r="H165" i="1"/>
  <c r="I165" i="1" s="1"/>
  <c r="G165" i="1"/>
  <c r="I164" i="1"/>
  <c r="H164" i="1"/>
  <c r="G164" i="1"/>
  <c r="H163" i="1"/>
  <c r="I163" i="1" s="1"/>
  <c r="G163" i="1"/>
  <c r="G162" i="1"/>
  <c r="H162" i="1" s="1"/>
  <c r="I162" i="1" s="1"/>
  <c r="G161" i="1"/>
  <c r="H161" i="1" s="1"/>
  <c r="I161" i="1" s="1"/>
  <c r="G160" i="1"/>
  <c r="H160" i="1" s="1"/>
  <c r="I160" i="1" s="1"/>
  <c r="H159" i="1"/>
  <c r="I159" i="1" s="1"/>
  <c r="G159" i="1"/>
  <c r="G158" i="1"/>
  <c r="H158" i="1" s="1"/>
  <c r="I158" i="1" s="1"/>
  <c r="H157" i="1"/>
  <c r="I157" i="1" s="1"/>
  <c r="G157" i="1"/>
  <c r="G155" i="1"/>
  <c r="H155" i="1" s="1"/>
  <c r="I155" i="1" s="1"/>
  <c r="G154" i="1"/>
  <c r="H154" i="1" s="1"/>
  <c r="I154" i="1" s="1"/>
  <c r="H153" i="1"/>
  <c r="I153" i="1" s="1"/>
  <c r="G153" i="1"/>
  <c r="H152" i="1"/>
  <c r="I152" i="1" s="1"/>
  <c r="G152" i="1"/>
  <c r="G151" i="1"/>
  <c r="H151" i="1" s="1"/>
  <c r="I151" i="1" s="1"/>
  <c r="I150" i="1"/>
  <c r="H150" i="1"/>
  <c r="G150" i="1"/>
  <c r="G149" i="1"/>
  <c r="H149" i="1" s="1"/>
  <c r="I149" i="1" s="1"/>
  <c r="G148" i="1"/>
  <c r="H148" i="1" s="1"/>
  <c r="I148" i="1" s="1"/>
  <c r="G147" i="1"/>
  <c r="H147" i="1" s="1"/>
  <c r="I147" i="1" s="1"/>
  <c r="G146" i="1"/>
  <c r="H146" i="1" s="1"/>
  <c r="I146" i="1" s="1"/>
  <c r="H145" i="1"/>
  <c r="I145" i="1" s="1"/>
  <c r="G145" i="1"/>
  <c r="H144" i="1"/>
  <c r="I144" i="1" s="1"/>
  <c r="G144" i="1"/>
  <c r="G143" i="1"/>
  <c r="H143" i="1" s="1"/>
  <c r="I143" i="1" s="1"/>
  <c r="I142" i="1"/>
  <c r="H142" i="1"/>
  <c r="G142" i="1"/>
  <c r="G141" i="1"/>
  <c r="H141" i="1" s="1"/>
  <c r="I141" i="1" s="1"/>
  <c r="G140" i="1"/>
  <c r="H140" i="1" s="1"/>
  <c r="I140" i="1" s="1"/>
  <c r="G139" i="1"/>
  <c r="H139" i="1" s="1"/>
  <c r="I139" i="1" s="1"/>
  <c r="G138" i="1"/>
  <c r="H138" i="1" s="1"/>
  <c r="I138" i="1" s="1"/>
  <c r="H137" i="1"/>
  <c r="I137" i="1" s="1"/>
  <c r="G137" i="1"/>
  <c r="G135" i="1"/>
  <c r="H135" i="1" s="1"/>
  <c r="I135" i="1" s="1"/>
  <c r="G134" i="1"/>
  <c r="H134" i="1" s="1"/>
  <c r="I134" i="1" s="1"/>
  <c r="H133" i="1"/>
  <c r="I133" i="1" s="1"/>
  <c r="G133" i="1"/>
  <c r="H132" i="1"/>
  <c r="I132" i="1" s="1"/>
  <c r="G132" i="1"/>
  <c r="H131" i="1"/>
  <c r="I131" i="1" s="1"/>
  <c r="G131" i="1"/>
  <c r="I130" i="1"/>
  <c r="H130" i="1"/>
  <c r="G130" i="1"/>
  <c r="I128" i="1"/>
  <c r="H128" i="1"/>
  <c r="G128" i="1"/>
  <c r="H127" i="1"/>
  <c r="I127" i="1" s="1"/>
  <c r="G127" i="1"/>
  <c r="G126" i="1"/>
  <c r="H126" i="1" s="1"/>
  <c r="I126" i="1" s="1"/>
  <c r="G125" i="1"/>
  <c r="H125" i="1" s="1"/>
  <c r="I125" i="1" s="1"/>
  <c r="G123" i="1"/>
  <c r="H123" i="1" s="1"/>
  <c r="I123" i="1" s="1"/>
  <c r="H122" i="1"/>
  <c r="I122" i="1" s="1"/>
  <c r="G122" i="1"/>
  <c r="H121" i="1"/>
  <c r="I121" i="1" s="1"/>
  <c r="G121" i="1"/>
  <c r="H120" i="1"/>
  <c r="I120" i="1" s="1"/>
  <c r="G120" i="1"/>
  <c r="G118" i="1"/>
  <c r="H118" i="1" s="1"/>
  <c r="I118" i="1" s="1"/>
  <c r="G117" i="1"/>
  <c r="H117" i="1" s="1"/>
  <c r="I117" i="1" s="1"/>
  <c r="H116" i="1"/>
  <c r="I116" i="1" s="1"/>
  <c r="G116" i="1"/>
  <c r="I112" i="1"/>
  <c r="I6" i="1"/>
  <c r="I7" i="1"/>
  <c r="I8" i="1"/>
  <c r="I10" i="1"/>
  <c r="I11" i="1"/>
  <c r="I12" i="1"/>
  <c r="I13" i="1"/>
  <c r="I15" i="1"/>
  <c r="I16" i="1"/>
  <c r="I17" i="1"/>
  <c r="I18" i="1"/>
  <c r="I19" i="1"/>
  <c r="I20" i="1"/>
  <c r="I21" i="1"/>
  <c r="I22" i="1"/>
  <c r="I23" i="1"/>
  <c r="I24" i="1"/>
  <c r="I25" i="1"/>
  <c r="I26" i="1"/>
  <c r="I27" i="1"/>
  <c r="I28" i="1"/>
  <c r="I29" i="1"/>
  <c r="I30" i="1"/>
  <c r="I31" i="1"/>
  <c r="I32" i="1"/>
  <c r="I33" i="1"/>
  <c r="I34" i="1"/>
  <c r="I36" i="1"/>
  <c r="I37" i="1"/>
  <c r="I38" i="1"/>
  <c r="I39" i="1"/>
  <c r="I40" i="1"/>
  <c r="I41" i="1"/>
  <c r="I43" i="1"/>
  <c r="I44" i="1"/>
  <c r="I45" i="1"/>
  <c r="I46" i="1"/>
  <c r="I47" i="1"/>
  <c r="I48" i="1"/>
  <c r="I49" i="1"/>
  <c r="I50" i="1"/>
  <c r="I51" i="1"/>
  <c r="I52" i="1"/>
  <c r="I53" i="1"/>
  <c r="I54" i="1"/>
  <c r="I55" i="1"/>
  <c r="I56" i="1"/>
  <c r="I57" i="1"/>
  <c r="I58" i="1"/>
  <c r="I59" i="1"/>
  <c r="I60" i="1"/>
  <c r="I61" i="1"/>
  <c r="I63" i="1"/>
  <c r="I64" i="1"/>
  <c r="I65" i="1"/>
  <c r="I66" i="1"/>
  <c r="I67" i="1"/>
  <c r="I68" i="1"/>
  <c r="I69" i="1"/>
  <c r="I70" i="1"/>
  <c r="I71" i="1"/>
  <c r="I72" i="1"/>
  <c r="I73" i="1"/>
  <c r="I74" i="1"/>
  <c r="I75" i="1"/>
  <c r="I76" i="1"/>
  <c r="I77" i="1"/>
  <c r="I78" i="1"/>
  <c r="I79" i="1"/>
  <c r="I80" i="1"/>
  <c r="I81" i="1"/>
  <c r="I83" i="1"/>
  <c r="I84" i="1"/>
  <c r="I85" i="1"/>
  <c r="I86" i="1"/>
  <c r="I87" i="1"/>
  <c r="I88" i="1"/>
  <c r="I90" i="1"/>
  <c r="I91" i="1"/>
  <c r="I93" i="1"/>
  <c r="I95" i="1"/>
  <c r="I97" i="1"/>
  <c r="I98" i="1"/>
  <c r="I99" i="1"/>
  <c r="I100" i="1"/>
  <c r="I101" i="1"/>
  <c r="I103" i="1"/>
  <c r="I105" i="1"/>
  <c r="I106" i="1"/>
  <c r="I107" i="1"/>
  <c r="I108" i="1"/>
  <c r="I110" i="1"/>
  <c r="I111" i="1"/>
  <c r="H6" i="1"/>
  <c r="H7" i="1"/>
  <c r="H8" i="1"/>
  <c r="H10" i="1"/>
  <c r="H11" i="1"/>
  <c r="H12" i="1"/>
  <c r="H13" i="1"/>
  <c r="H15" i="1"/>
  <c r="H16" i="1"/>
  <c r="H17" i="1"/>
  <c r="H18" i="1"/>
  <c r="H19" i="1"/>
  <c r="H20" i="1"/>
  <c r="H21" i="1"/>
  <c r="H22" i="1"/>
  <c r="H23" i="1"/>
  <c r="H24" i="1"/>
  <c r="H25" i="1"/>
  <c r="H26" i="1"/>
  <c r="H27" i="1"/>
  <c r="H28" i="1"/>
  <c r="H29" i="1"/>
  <c r="H30" i="1"/>
  <c r="H31" i="1"/>
  <c r="H32" i="1"/>
  <c r="H33" i="1"/>
  <c r="H34" i="1"/>
  <c r="H36" i="1"/>
  <c r="H37" i="1"/>
  <c r="H38" i="1"/>
  <c r="H39" i="1"/>
  <c r="H40" i="1"/>
  <c r="H41" i="1"/>
  <c r="H43" i="1"/>
  <c r="H44" i="1"/>
  <c r="H45" i="1"/>
  <c r="H46" i="1"/>
  <c r="H47" i="1"/>
  <c r="H48" i="1"/>
  <c r="H49" i="1"/>
  <c r="H50" i="1"/>
  <c r="H51" i="1"/>
  <c r="H52" i="1"/>
  <c r="H53" i="1"/>
  <c r="H54" i="1"/>
  <c r="H55" i="1"/>
  <c r="H56" i="1"/>
  <c r="H57" i="1"/>
  <c r="H58" i="1"/>
  <c r="H59" i="1"/>
  <c r="H60" i="1"/>
  <c r="H61" i="1"/>
  <c r="H63" i="1"/>
  <c r="H64" i="1"/>
  <c r="H65" i="1"/>
  <c r="H66" i="1"/>
  <c r="H67" i="1"/>
  <c r="H68" i="1"/>
  <c r="H69" i="1"/>
  <c r="H70" i="1"/>
  <c r="H71" i="1"/>
  <c r="H72" i="1"/>
  <c r="H73" i="1"/>
  <c r="H74" i="1"/>
  <c r="H75" i="1"/>
  <c r="H76" i="1"/>
  <c r="H77" i="1"/>
  <c r="H78" i="1"/>
  <c r="H79" i="1"/>
  <c r="H80" i="1"/>
  <c r="H81" i="1"/>
  <c r="H83" i="1"/>
  <c r="H84" i="1"/>
  <c r="H85" i="1"/>
  <c r="H86" i="1"/>
  <c r="H87" i="1"/>
  <c r="H88" i="1"/>
  <c r="H90" i="1"/>
  <c r="H91" i="1"/>
  <c r="H93" i="1"/>
  <c r="H95" i="1"/>
  <c r="H97" i="1"/>
  <c r="H98" i="1"/>
  <c r="H99" i="1"/>
  <c r="H100" i="1"/>
  <c r="H101" i="1"/>
  <c r="H103" i="1"/>
  <c r="H105" i="1"/>
  <c r="H106" i="1"/>
  <c r="H107" i="1"/>
  <c r="H108" i="1"/>
  <c r="H110" i="1"/>
  <c r="H111" i="1"/>
  <c r="G6" i="1"/>
  <c r="G7" i="1"/>
  <c r="G8" i="1"/>
  <c r="G10" i="1"/>
  <c r="G11" i="1"/>
  <c r="G12" i="1"/>
  <c r="G13" i="1"/>
  <c r="G15" i="1"/>
  <c r="G16" i="1"/>
  <c r="G17" i="1"/>
  <c r="G18" i="1"/>
  <c r="G19" i="1"/>
  <c r="G20" i="1"/>
  <c r="G21" i="1"/>
  <c r="G22" i="1"/>
  <c r="G23" i="1"/>
  <c r="G24" i="1"/>
  <c r="G25" i="1"/>
  <c r="G26" i="1"/>
  <c r="G27" i="1"/>
  <c r="G28" i="1"/>
  <c r="G29" i="1"/>
  <c r="G30" i="1"/>
  <c r="G31" i="1"/>
  <c r="G32" i="1"/>
  <c r="G33" i="1"/>
  <c r="G34" i="1"/>
  <c r="G36" i="1"/>
  <c r="G37" i="1"/>
  <c r="G38" i="1"/>
  <c r="G39" i="1"/>
  <c r="G40" i="1"/>
  <c r="G41" i="1"/>
  <c r="G43" i="1"/>
  <c r="G44" i="1"/>
  <c r="G45" i="1"/>
  <c r="G46" i="1"/>
  <c r="G47" i="1"/>
  <c r="G48" i="1"/>
  <c r="G49" i="1"/>
  <c r="G50" i="1"/>
  <c r="G51" i="1"/>
  <c r="G52" i="1"/>
  <c r="G53" i="1"/>
  <c r="G54" i="1"/>
  <c r="G55" i="1"/>
  <c r="G56" i="1"/>
  <c r="G57" i="1"/>
  <c r="G58" i="1"/>
  <c r="G59" i="1"/>
  <c r="G60" i="1"/>
  <c r="G61" i="1"/>
  <c r="G63" i="1"/>
  <c r="G64" i="1"/>
  <c r="G65" i="1"/>
  <c r="G66" i="1"/>
  <c r="G67" i="1"/>
  <c r="G68" i="1"/>
  <c r="G69" i="1"/>
  <c r="G70" i="1"/>
  <c r="G71" i="1"/>
  <c r="G72" i="1"/>
  <c r="G73" i="1"/>
  <c r="G74" i="1"/>
  <c r="G75" i="1"/>
  <c r="G76" i="1"/>
  <c r="G77" i="1"/>
  <c r="G78" i="1"/>
  <c r="G79" i="1"/>
  <c r="G80" i="1"/>
  <c r="G81" i="1"/>
  <c r="G83" i="1"/>
  <c r="G84" i="1"/>
  <c r="G85" i="1"/>
  <c r="G86" i="1"/>
  <c r="G87" i="1"/>
  <c r="G88" i="1"/>
  <c r="G90" i="1"/>
  <c r="G91" i="1"/>
  <c r="G93" i="1"/>
  <c r="G95" i="1"/>
  <c r="G97" i="1"/>
  <c r="G98" i="1"/>
  <c r="G99" i="1"/>
  <c r="G100" i="1"/>
  <c r="G101" i="1"/>
  <c r="G103" i="1"/>
  <c r="G105" i="1"/>
  <c r="G106" i="1"/>
  <c r="G107" i="1"/>
  <c r="G108" i="1"/>
  <c r="G110" i="1"/>
  <c r="G111" i="1"/>
  <c r="B117" i="1" l="1"/>
  <c r="B118" i="1" s="1"/>
  <c r="B120" i="1" s="1"/>
  <c r="B121" i="1" s="1"/>
  <c r="B122" i="1" s="1"/>
  <c r="B123" i="1" s="1"/>
  <c r="B125" i="1" s="1"/>
  <c r="B126" i="1" s="1"/>
  <c r="B127" i="1" s="1"/>
  <c r="B128" i="1" s="1"/>
  <c r="B130" i="1" s="1"/>
  <c r="B131" i="1" s="1"/>
  <c r="B132" i="1" s="1"/>
  <c r="B133" i="1" s="1"/>
  <c r="B134" i="1" s="1"/>
  <c r="B135" i="1" s="1"/>
  <c r="B137" i="1" s="1"/>
  <c r="B138" i="1" s="1"/>
  <c r="B139" i="1" s="1"/>
  <c r="B140" i="1" s="1"/>
  <c r="B141" i="1" s="1"/>
  <c r="B142" i="1" s="1"/>
  <c r="B143" i="1" s="1"/>
  <c r="B144" i="1" s="1"/>
  <c r="B145" i="1" s="1"/>
  <c r="B146" i="1" s="1"/>
  <c r="B147" i="1" s="1"/>
  <c r="B148" i="1" s="1"/>
  <c r="B149" i="1" s="1"/>
  <c r="B150" i="1" s="1"/>
  <c r="B151" i="1" s="1"/>
  <c r="B152" i="1" s="1"/>
  <c r="B153" i="1" s="1"/>
  <c r="B154" i="1" s="1"/>
  <c r="B155" i="1" s="1"/>
  <c r="B157" i="1" s="1"/>
  <c r="B158" i="1" s="1"/>
  <c r="B159" i="1" s="1"/>
  <c r="B160" i="1" s="1"/>
  <c r="B161" i="1" s="1"/>
  <c r="B162" i="1" s="1"/>
  <c r="B163" i="1" s="1"/>
  <c r="B164" i="1" s="1"/>
  <c r="B165" i="1" s="1"/>
  <c r="B166" i="1" s="1"/>
  <c r="B167" i="1" s="1"/>
  <c r="B168" i="1" s="1"/>
  <c r="B169" i="1" s="1"/>
  <c r="B170" i="1" s="1"/>
  <c r="B171" i="1" s="1"/>
  <c r="B172" i="1" s="1"/>
  <c r="B173" i="1" s="1"/>
  <c r="B174" i="1" s="1"/>
  <c r="B175" i="1" s="1"/>
  <c r="B177" i="1" s="1"/>
  <c r="B178" i="1" s="1"/>
  <c r="B179" i="1" s="1"/>
  <c r="B180" i="1" s="1"/>
  <c r="B181" i="1" s="1"/>
  <c r="B183" i="1" s="1"/>
  <c r="B184" i="1" s="1"/>
  <c r="B186" i="1" s="1"/>
  <c r="B188" i="1" s="1"/>
  <c r="B190" i="1" s="1"/>
  <c r="B191" i="1" s="1"/>
  <c r="B192" i="1" s="1"/>
  <c r="B193" i="1" s="1"/>
  <c r="B194" i="1" s="1"/>
  <c r="B196" i="1" s="1"/>
  <c r="B198" i="1" s="1"/>
  <c r="B199" i="1" s="1"/>
  <c r="B200" i="1" s="1"/>
  <c r="B201" i="1" s="1"/>
  <c r="B203" i="1" s="1"/>
  <c r="B204" i="1" s="1"/>
  <c r="B8" i="1"/>
  <c r="B10" i="1" s="1"/>
  <c r="B11" i="1" s="1"/>
  <c r="B12" i="1" s="1"/>
  <c r="B13" i="1" s="1"/>
  <c r="B15" i="1" s="1"/>
  <c r="B16" i="1" s="1"/>
  <c r="B17" i="1" s="1"/>
  <c r="B18" i="1" s="1"/>
  <c r="B19" i="1" s="1"/>
  <c r="B20" i="1" s="1"/>
  <c r="B21" i="1" s="1"/>
  <c r="B22" i="1" s="1"/>
  <c r="B23" i="1" s="1"/>
  <c r="B24" i="1" s="1"/>
  <c r="B25" i="1" s="1"/>
  <c r="B26" i="1" s="1"/>
  <c r="B27" i="1" s="1"/>
  <c r="B28" i="1" s="1"/>
  <c r="B29" i="1" s="1"/>
  <c r="B30" i="1" s="1"/>
  <c r="B31" i="1" s="1"/>
  <c r="B32" i="1" s="1"/>
  <c r="B33" i="1" s="1"/>
  <c r="B34" i="1" s="1"/>
  <c r="B36" i="1" s="1"/>
  <c r="B37" i="1" s="1"/>
  <c r="B38" i="1" s="1"/>
  <c r="B39" i="1" s="1"/>
  <c r="B40" i="1" s="1"/>
  <c r="B41" i="1" s="1"/>
  <c r="B43" i="1" s="1"/>
  <c r="B7" i="1"/>
  <c r="B124" i="1"/>
  <c r="B116" i="1"/>
  <c r="B119" i="1"/>
  <c r="B115" i="1"/>
  <c r="L88" i="1" l="1"/>
  <c r="B44" i="1"/>
  <c r="B45" i="1" s="1"/>
  <c r="B46" i="1" s="1"/>
  <c r="B47" i="1" s="1"/>
  <c r="B48" i="1" s="1"/>
  <c r="B49" i="1" s="1"/>
  <c r="B50" i="1" s="1"/>
  <c r="B51" i="1" s="1"/>
  <c r="B52" i="1" s="1"/>
  <c r="B53" i="1" s="1"/>
  <c r="B54" i="1" s="1"/>
  <c r="B55" i="1" s="1"/>
  <c r="B56" i="1" s="1"/>
  <c r="B57" i="1" s="1"/>
  <c r="B58" i="1" s="1"/>
  <c r="B59" i="1" s="1"/>
  <c r="B60" i="1" s="1"/>
  <c r="B61" i="1" s="1"/>
  <c r="B63" i="1" s="1"/>
  <c r="B64" i="1" s="1"/>
  <c r="B65" i="1" s="1"/>
  <c r="B66" i="1" s="1"/>
  <c r="B67" i="1" s="1"/>
  <c r="B68" i="1" s="1"/>
  <c r="B69" i="1" s="1"/>
  <c r="B70" i="1" s="1"/>
  <c r="B71" i="1" s="1"/>
  <c r="B72" i="1" l="1"/>
  <c r="B73" i="1" l="1"/>
  <c r="B74" i="1" l="1"/>
  <c r="B75" i="1" l="1"/>
  <c r="B76" i="1" l="1"/>
  <c r="F85" i="4"/>
  <c r="F86" i="4"/>
  <c r="F87" i="4"/>
  <c r="F88" i="4"/>
  <c r="F89" i="4"/>
  <c r="F90" i="4"/>
  <c r="F91" i="4"/>
  <c r="F92" i="4"/>
  <c r="F93" i="4"/>
  <c r="F94" i="4"/>
  <c r="F95" i="4"/>
  <c r="H8" i="4"/>
  <c r="I8" i="4"/>
  <c r="J8" i="4"/>
  <c r="K8" i="4"/>
  <c r="L8" i="4"/>
  <c r="M8" i="4"/>
  <c r="N8" i="4"/>
  <c r="O8" i="4"/>
  <c r="H9" i="4"/>
  <c r="I9" i="4"/>
  <c r="J9" i="4"/>
  <c r="K9" i="4"/>
  <c r="L9" i="4"/>
  <c r="H10" i="4"/>
  <c r="I10" i="4"/>
  <c r="H11" i="4"/>
  <c r="I11" i="4"/>
  <c r="J11" i="4"/>
  <c r="K11" i="4"/>
  <c r="L11" i="4"/>
  <c r="M11" i="4"/>
  <c r="N11" i="4"/>
  <c r="H12" i="4"/>
  <c r="H13" i="4"/>
  <c r="H14" i="4"/>
  <c r="I14" i="4"/>
  <c r="J14" i="4" s="1"/>
  <c r="H15" i="4"/>
  <c r="I15" i="4"/>
  <c r="J15" i="4"/>
  <c r="H16" i="4"/>
  <c r="I16" i="4"/>
  <c r="J16" i="4"/>
  <c r="K16" i="4"/>
  <c r="L16" i="4"/>
  <c r="M16" i="4"/>
  <c r="N16" i="4"/>
  <c r="O16" i="4"/>
  <c r="H17" i="4"/>
  <c r="I17" i="4"/>
  <c r="J17" i="4"/>
  <c r="H18" i="4"/>
  <c r="I18" i="4"/>
  <c r="H19" i="4"/>
  <c r="I19" i="4"/>
  <c r="J19" i="4"/>
  <c r="K19" i="4"/>
  <c r="H20" i="4"/>
  <c r="I20" i="4"/>
  <c r="H21" i="4"/>
  <c r="H22" i="4"/>
  <c r="I22" i="4"/>
  <c r="J22" i="4"/>
  <c r="K22" i="4"/>
  <c r="L22" i="4"/>
  <c r="M22" i="4"/>
  <c r="H23" i="4"/>
  <c r="I23" i="4"/>
  <c r="J23" i="4"/>
  <c r="H24" i="4"/>
  <c r="I24" i="4"/>
  <c r="J24" i="4"/>
  <c r="K24" i="4"/>
  <c r="L24" i="4"/>
  <c r="H25" i="4"/>
  <c r="I25" i="4"/>
  <c r="J25" i="4"/>
  <c r="K25" i="4"/>
  <c r="L25" i="4"/>
  <c r="H26" i="4"/>
  <c r="I26" i="4"/>
  <c r="H27" i="4"/>
  <c r="I27" i="4"/>
  <c r="J27" i="4"/>
  <c r="H28" i="4"/>
  <c r="I28" i="4"/>
  <c r="J28" i="4"/>
  <c r="K28" i="4"/>
  <c r="H29" i="4"/>
  <c r="H30" i="4"/>
  <c r="I30" i="4"/>
  <c r="J30" i="4"/>
  <c r="K30" i="4"/>
  <c r="L30" i="4"/>
  <c r="M30" i="4"/>
  <c r="H31" i="4"/>
  <c r="H32" i="4"/>
  <c r="I32" i="4"/>
  <c r="J32" i="4"/>
  <c r="K32" i="4"/>
  <c r="L32" i="4"/>
  <c r="M32" i="4"/>
  <c r="N32" i="4"/>
  <c r="O32" i="4"/>
  <c r="H33" i="4"/>
  <c r="H34" i="4"/>
  <c r="H35" i="4"/>
  <c r="I35" i="4"/>
  <c r="J35" i="4"/>
  <c r="K35" i="4"/>
  <c r="L35" i="4"/>
  <c r="M35" i="4"/>
  <c r="N35" i="4"/>
  <c r="H36" i="4"/>
  <c r="I36" i="4"/>
  <c r="H37" i="4"/>
  <c r="H38" i="4"/>
  <c r="I38" i="4"/>
  <c r="J38" i="4" s="1"/>
  <c r="H39" i="4"/>
  <c r="I39" i="4"/>
  <c r="J39" i="4"/>
  <c r="H40" i="4"/>
  <c r="I40" i="4"/>
  <c r="J40" i="4"/>
  <c r="K40" i="4"/>
  <c r="L40" i="4" s="1"/>
  <c r="O40" i="4"/>
  <c r="H41" i="4"/>
  <c r="I41" i="4"/>
  <c r="J41" i="4"/>
  <c r="H42" i="4"/>
  <c r="I42" i="4"/>
  <c r="H43" i="4"/>
  <c r="I43" i="4"/>
  <c r="J43" i="4" s="1"/>
  <c r="H44" i="4"/>
  <c r="I44" i="4"/>
  <c r="J44" i="4"/>
  <c r="H45" i="4"/>
  <c r="H46" i="4"/>
  <c r="I46" i="4"/>
  <c r="H47" i="4"/>
  <c r="I47" i="4"/>
  <c r="J47" i="4"/>
  <c r="H48" i="4"/>
  <c r="I48" i="4"/>
  <c r="J48" i="4"/>
  <c r="K48" i="4"/>
  <c r="L48" i="4"/>
  <c r="M48" i="4"/>
  <c r="N48" i="4"/>
  <c r="O48" i="4"/>
  <c r="H49" i="4"/>
  <c r="H50" i="4"/>
  <c r="I50" i="4"/>
  <c r="H51" i="4"/>
  <c r="I51" i="4"/>
  <c r="J51" i="4"/>
  <c r="K51" i="4"/>
  <c r="L51" i="4"/>
  <c r="M51" i="4"/>
  <c r="N51" i="4"/>
  <c r="H52" i="4"/>
  <c r="I52" i="4"/>
  <c r="J52" i="4"/>
  <c r="K52" i="4"/>
  <c r="H53" i="4"/>
  <c r="H54" i="4"/>
  <c r="I54" i="4"/>
  <c r="J54" i="4"/>
  <c r="H55" i="4"/>
  <c r="I55" i="4"/>
  <c r="J55" i="4"/>
  <c r="K55" i="4" s="1"/>
  <c r="L55" i="4"/>
  <c r="H56" i="4"/>
  <c r="I56" i="4"/>
  <c r="J56" i="4" s="1"/>
  <c r="H57" i="4"/>
  <c r="I57" i="4"/>
  <c r="J57" i="4"/>
  <c r="K57" i="4"/>
  <c r="L57" i="4"/>
  <c r="N57" i="4"/>
  <c r="H58" i="4"/>
  <c r="I58" i="4"/>
  <c r="H59" i="4"/>
  <c r="I59" i="4"/>
  <c r="J59" i="4"/>
  <c r="K59" i="4"/>
  <c r="L59" i="4"/>
  <c r="H60" i="4"/>
  <c r="I60" i="4"/>
  <c r="J60" i="4"/>
  <c r="H61" i="4"/>
  <c r="H62" i="4"/>
  <c r="I62" i="4"/>
  <c r="J62" i="4"/>
  <c r="K62" i="4"/>
  <c r="L62" i="4"/>
  <c r="N62" i="4" s="1"/>
  <c r="M62" i="4"/>
  <c r="P62" i="4" s="1"/>
  <c r="O62" i="4"/>
  <c r="H63" i="4"/>
  <c r="I63" i="4"/>
  <c r="J63" i="4"/>
  <c r="K63" i="4" s="1"/>
  <c r="L63" i="4"/>
  <c r="M63" i="4"/>
  <c r="N63" i="4"/>
  <c r="H64" i="4"/>
  <c r="I64" i="4"/>
  <c r="J64" i="4"/>
  <c r="K64" i="4"/>
  <c r="H65" i="4"/>
  <c r="I65" i="4"/>
  <c r="H66" i="4"/>
  <c r="I66" i="4"/>
  <c r="H67" i="4"/>
  <c r="I67" i="4"/>
  <c r="J67" i="4"/>
  <c r="K67" i="4"/>
  <c r="L67" i="4"/>
  <c r="M67" i="4"/>
  <c r="N67" i="4"/>
  <c r="H68" i="4"/>
  <c r="I68" i="4"/>
  <c r="J68" i="4"/>
  <c r="K68" i="4"/>
  <c r="H69" i="4"/>
  <c r="I69" i="4" s="1"/>
  <c r="J69" i="4"/>
  <c r="K69" i="4"/>
  <c r="H70" i="4"/>
  <c r="H71" i="4"/>
  <c r="I71" i="4"/>
  <c r="J71" i="4"/>
  <c r="K71" i="4" s="1"/>
  <c r="L71" i="4"/>
  <c r="M71" i="4"/>
  <c r="N71" i="4"/>
  <c r="O71" i="4"/>
  <c r="P71" i="4" s="1"/>
  <c r="H72" i="4"/>
  <c r="I72" i="4"/>
  <c r="J72" i="4"/>
  <c r="K72" i="4"/>
  <c r="L72" i="4"/>
  <c r="M72" i="4"/>
  <c r="H73" i="4"/>
  <c r="H74" i="4"/>
  <c r="H75" i="4"/>
  <c r="H76" i="4"/>
  <c r="I76" i="4"/>
  <c r="J76" i="4"/>
  <c r="H77" i="4"/>
  <c r="I77" i="4"/>
  <c r="H78" i="4"/>
  <c r="H79" i="4"/>
  <c r="I79" i="4"/>
  <c r="H80" i="4"/>
  <c r="H81" i="4"/>
  <c r="I81" i="4" s="1"/>
  <c r="J81" i="4"/>
  <c r="K81" i="4"/>
  <c r="L81" i="4"/>
  <c r="M81" i="4"/>
  <c r="N81" i="4"/>
  <c r="O81" i="4"/>
  <c r="H82" i="4"/>
  <c r="I82" i="4"/>
  <c r="J82" i="4"/>
  <c r="K82" i="4"/>
  <c r="L82" i="4"/>
  <c r="O82" i="4"/>
  <c r="H83" i="4"/>
  <c r="I83" i="4"/>
  <c r="H84" i="4"/>
  <c r="I84" i="4"/>
  <c r="J84" i="4"/>
  <c r="K84" i="4"/>
  <c r="L84" i="4"/>
  <c r="M84" i="4"/>
  <c r="N84" i="4"/>
  <c r="H85" i="4"/>
  <c r="I85" i="4"/>
  <c r="J85" i="4"/>
  <c r="K85" i="4"/>
  <c r="H86" i="4"/>
  <c r="H87" i="4"/>
  <c r="I87" i="4"/>
  <c r="J87" i="4"/>
  <c r="K87" i="4"/>
  <c r="L87" i="4"/>
  <c r="M87" i="4"/>
  <c r="H88" i="4"/>
  <c r="I88" i="4"/>
  <c r="J88" i="4"/>
  <c r="H89" i="4"/>
  <c r="I89" i="4" s="1"/>
  <c r="J89" i="4"/>
  <c r="K89" i="4"/>
  <c r="L89" i="4"/>
  <c r="H90" i="4"/>
  <c r="I90" i="4"/>
  <c r="J90" i="4"/>
  <c r="K90" i="4"/>
  <c r="H91" i="4"/>
  <c r="I91" i="4"/>
  <c r="H92" i="4"/>
  <c r="I92" i="4"/>
  <c r="J92" i="4" s="1"/>
  <c r="H93" i="4"/>
  <c r="I93" i="4"/>
  <c r="H94" i="4"/>
  <c r="H95" i="4"/>
  <c r="I95" i="4"/>
  <c r="H96" i="4"/>
  <c r="H97" i="4"/>
  <c r="I97" i="4" s="1"/>
  <c r="J97" i="4" s="1"/>
  <c r="H98" i="4"/>
  <c r="I98" i="4" s="1"/>
  <c r="J98" i="4" s="1"/>
  <c r="H99" i="4"/>
  <c r="I99" i="4"/>
  <c r="H100" i="4"/>
  <c r="I100" i="4"/>
  <c r="J100" i="4"/>
  <c r="K100" i="4"/>
  <c r="L100" i="4"/>
  <c r="M100" i="4"/>
  <c r="N100" i="4"/>
  <c r="H101" i="4"/>
  <c r="I101" i="4"/>
  <c r="J101" i="4"/>
  <c r="K101" i="4"/>
  <c r="H102" i="4"/>
  <c r="I102" i="4" s="1"/>
  <c r="J102" i="4"/>
  <c r="K102" i="4"/>
  <c r="L102" i="4"/>
  <c r="M102" i="4"/>
  <c r="H103" i="4"/>
  <c r="I103" i="4"/>
  <c r="J103" i="4"/>
  <c r="K103" i="4"/>
  <c r="H104" i="4"/>
  <c r="H105" i="4"/>
  <c r="I105" i="4"/>
  <c r="J105" i="4"/>
  <c r="K105" i="4"/>
  <c r="L105" i="4"/>
  <c r="M105" i="4"/>
  <c r="H106" i="4"/>
  <c r="I106" i="4" s="1"/>
  <c r="H107" i="4"/>
  <c r="I107" i="4" s="1"/>
  <c r="J107" i="4" s="1"/>
  <c r="H108" i="4"/>
  <c r="I108" i="4"/>
  <c r="J108" i="4"/>
  <c r="K108" i="4"/>
  <c r="L108" i="4"/>
  <c r="H109" i="4"/>
  <c r="H110" i="4"/>
  <c r="I110" i="4"/>
  <c r="J110" i="4"/>
  <c r="K110" i="4"/>
  <c r="L110" i="4"/>
  <c r="M110" i="4"/>
  <c r="N110" i="4"/>
  <c r="H111" i="4"/>
  <c r="I111" i="4"/>
  <c r="J111" i="4"/>
  <c r="K111" i="4"/>
  <c r="H7" i="4"/>
  <c r="H6" i="4"/>
  <c r="I6" i="4"/>
  <c r="J6" i="4" s="1"/>
  <c r="F33" i="4"/>
  <c r="F34" i="4"/>
  <c r="F35" i="4"/>
  <c r="F36" i="4"/>
  <c r="F37" i="4"/>
  <c r="F38" i="4"/>
  <c r="F39" i="4"/>
  <c r="F40" i="4"/>
  <c r="F41" i="4"/>
  <c r="F42" i="4"/>
  <c r="F43" i="4"/>
  <c r="F44" i="4"/>
  <c r="F45" i="4"/>
  <c r="F46" i="4"/>
  <c r="F47" i="4"/>
  <c r="F48" i="4"/>
  <c r="F49" i="4"/>
  <c r="F50" i="4"/>
  <c r="F51" i="4"/>
  <c r="F52" i="4"/>
  <c r="F53" i="4"/>
  <c r="F54" i="4"/>
  <c r="F55" i="4"/>
  <c r="F56" i="4"/>
  <c r="F57" i="4"/>
  <c r="F58" i="4"/>
  <c r="F59" i="4"/>
  <c r="F60" i="4"/>
  <c r="F61" i="4"/>
  <c r="F62" i="4"/>
  <c r="F63" i="4"/>
  <c r="F64" i="4"/>
  <c r="F65" i="4"/>
  <c r="F66" i="4"/>
  <c r="F67" i="4"/>
  <c r="F68" i="4"/>
  <c r="F69" i="4"/>
  <c r="F70" i="4"/>
  <c r="F71" i="4"/>
  <c r="F72" i="4"/>
  <c r="F73" i="4"/>
  <c r="F74" i="4"/>
  <c r="F75" i="4"/>
  <c r="F76" i="4"/>
  <c r="F77" i="4"/>
  <c r="F78" i="4"/>
  <c r="F79" i="4"/>
  <c r="F80" i="4"/>
  <c r="F81" i="4"/>
  <c r="F82" i="4"/>
  <c r="F83" i="4"/>
  <c r="F84" i="4"/>
  <c r="F96" i="4"/>
  <c r="F97" i="4"/>
  <c r="F98" i="4"/>
  <c r="F99" i="4"/>
  <c r="F100" i="4"/>
  <c r="F101" i="4"/>
  <c r="F102" i="4"/>
  <c r="F103" i="4"/>
  <c r="F104" i="4"/>
  <c r="F105" i="4"/>
  <c r="F106" i="4"/>
  <c r="F107" i="4"/>
  <c r="F108" i="4"/>
  <c r="F109" i="4"/>
  <c r="F110" i="4"/>
  <c r="F111" i="4"/>
  <c r="F15" i="4"/>
  <c r="F16" i="4"/>
  <c r="F17" i="4"/>
  <c r="F18" i="4"/>
  <c r="F19" i="4"/>
  <c r="F20" i="4"/>
  <c r="F21" i="4"/>
  <c r="F22" i="4"/>
  <c r="F23" i="4"/>
  <c r="F24" i="4"/>
  <c r="F25" i="4"/>
  <c r="F26" i="4"/>
  <c r="F27" i="4"/>
  <c r="F28" i="4"/>
  <c r="F29" i="4"/>
  <c r="F30" i="4"/>
  <c r="F31" i="4"/>
  <c r="F32" i="4"/>
  <c r="G111" i="4"/>
  <c r="E111" i="4"/>
  <c r="G110" i="4"/>
  <c r="E110" i="4"/>
  <c r="G109" i="4"/>
  <c r="E109" i="4"/>
  <c r="G108" i="4"/>
  <c r="E108" i="4"/>
  <c r="G107" i="4"/>
  <c r="E107" i="4"/>
  <c r="G106" i="4"/>
  <c r="E106" i="4"/>
  <c r="G105" i="4"/>
  <c r="E105" i="4"/>
  <c r="G104" i="4"/>
  <c r="E104" i="4"/>
  <c r="G103" i="4"/>
  <c r="E103" i="4"/>
  <c r="G102" i="4"/>
  <c r="E102" i="4"/>
  <c r="G101" i="4"/>
  <c r="E101" i="4"/>
  <c r="G100" i="4"/>
  <c r="E100" i="4"/>
  <c r="G99" i="4"/>
  <c r="E99" i="4"/>
  <c r="G98" i="4"/>
  <c r="E98" i="4"/>
  <c r="G97" i="4"/>
  <c r="E97" i="4"/>
  <c r="G96" i="4"/>
  <c r="E96" i="4"/>
  <c r="G95" i="4"/>
  <c r="E95" i="4"/>
  <c r="G94" i="4"/>
  <c r="E94" i="4"/>
  <c r="G93" i="4"/>
  <c r="E93" i="4"/>
  <c r="G92" i="4"/>
  <c r="E92" i="4"/>
  <c r="G91" i="4"/>
  <c r="E91" i="4"/>
  <c r="G90" i="4"/>
  <c r="E90" i="4"/>
  <c r="G89" i="4"/>
  <c r="E89" i="4"/>
  <c r="G88" i="4"/>
  <c r="E88" i="4"/>
  <c r="G87" i="4"/>
  <c r="E87" i="4"/>
  <c r="G86" i="4"/>
  <c r="E86" i="4"/>
  <c r="G85" i="4"/>
  <c r="E85" i="4"/>
  <c r="G84" i="4"/>
  <c r="E84" i="4"/>
  <c r="G83" i="4"/>
  <c r="E83" i="4"/>
  <c r="G82" i="4"/>
  <c r="E82" i="4"/>
  <c r="G81" i="4"/>
  <c r="E81" i="4"/>
  <c r="G80" i="4"/>
  <c r="E80" i="4"/>
  <c r="G79" i="4"/>
  <c r="E79" i="4"/>
  <c r="G78" i="4"/>
  <c r="E78" i="4"/>
  <c r="G77" i="4"/>
  <c r="E77" i="4"/>
  <c r="G76" i="4"/>
  <c r="E76" i="4"/>
  <c r="G75" i="4"/>
  <c r="E75" i="4"/>
  <c r="G74" i="4"/>
  <c r="E74" i="4"/>
  <c r="G73" i="4"/>
  <c r="E73" i="4"/>
  <c r="G72" i="4"/>
  <c r="E72" i="4"/>
  <c r="G71" i="4"/>
  <c r="E71" i="4"/>
  <c r="G70" i="4"/>
  <c r="E70" i="4"/>
  <c r="G69" i="4"/>
  <c r="E69" i="4"/>
  <c r="G68" i="4"/>
  <c r="E68" i="4"/>
  <c r="G67" i="4"/>
  <c r="E67" i="4"/>
  <c r="G66" i="4"/>
  <c r="E66" i="4"/>
  <c r="G65" i="4"/>
  <c r="E65" i="4"/>
  <c r="G64" i="4"/>
  <c r="E64" i="4"/>
  <c r="G63" i="4"/>
  <c r="E63" i="4"/>
  <c r="G62" i="4"/>
  <c r="E62" i="4"/>
  <c r="G61" i="4"/>
  <c r="E61" i="4"/>
  <c r="G60" i="4"/>
  <c r="E60" i="4"/>
  <c r="G59" i="4"/>
  <c r="E59" i="4"/>
  <c r="G58" i="4"/>
  <c r="E58" i="4"/>
  <c r="G57" i="4"/>
  <c r="E57" i="4"/>
  <c r="G56" i="4"/>
  <c r="E56" i="4"/>
  <c r="G55" i="4"/>
  <c r="E55" i="4"/>
  <c r="G54" i="4"/>
  <c r="E54" i="4"/>
  <c r="G53" i="4"/>
  <c r="E53" i="4"/>
  <c r="G52" i="4"/>
  <c r="E52" i="4"/>
  <c r="G51" i="4"/>
  <c r="E51" i="4"/>
  <c r="G50" i="4"/>
  <c r="E50" i="4"/>
  <c r="G49" i="4"/>
  <c r="E49" i="4"/>
  <c r="G48" i="4"/>
  <c r="E48" i="4"/>
  <c r="G47" i="4"/>
  <c r="E47" i="4"/>
  <c r="G46" i="4"/>
  <c r="E46" i="4"/>
  <c r="G45" i="4"/>
  <c r="E45" i="4"/>
  <c r="G44" i="4"/>
  <c r="E44" i="4"/>
  <c r="G43" i="4"/>
  <c r="E43" i="4"/>
  <c r="G42" i="4"/>
  <c r="E42" i="4"/>
  <c r="G41" i="4"/>
  <c r="E41" i="4"/>
  <c r="G40" i="4"/>
  <c r="E40" i="4"/>
  <c r="G39" i="4"/>
  <c r="E39" i="4"/>
  <c r="G38" i="4"/>
  <c r="E38" i="4"/>
  <c r="G37" i="4"/>
  <c r="E37" i="4"/>
  <c r="G36" i="4"/>
  <c r="E36" i="4"/>
  <c r="G35" i="4"/>
  <c r="E35" i="4"/>
  <c r="G17" i="4"/>
  <c r="E17" i="4"/>
  <c r="G16" i="4"/>
  <c r="E16" i="4"/>
  <c r="G34" i="4"/>
  <c r="E34" i="4"/>
  <c r="G33" i="4"/>
  <c r="E33" i="4"/>
  <c r="G32" i="4"/>
  <c r="E32" i="4"/>
  <c r="G31" i="4"/>
  <c r="E31" i="4"/>
  <c r="G30" i="4"/>
  <c r="E30" i="4"/>
  <c r="G29" i="4"/>
  <c r="E29" i="4"/>
  <c r="G28" i="4"/>
  <c r="E28" i="4"/>
  <c r="G27" i="4"/>
  <c r="E27" i="4"/>
  <c r="G26" i="4"/>
  <c r="E26" i="4"/>
  <c r="G25" i="4"/>
  <c r="E25" i="4"/>
  <c r="G24" i="4"/>
  <c r="E24" i="4"/>
  <c r="G23" i="4"/>
  <c r="E23" i="4"/>
  <c r="G22" i="4"/>
  <c r="E22" i="4"/>
  <c r="G21" i="4"/>
  <c r="E21" i="4"/>
  <c r="G20" i="4"/>
  <c r="E20" i="4"/>
  <c r="G19" i="4"/>
  <c r="E19" i="4"/>
  <c r="G18" i="4"/>
  <c r="E18" i="4"/>
  <c r="G15" i="4"/>
  <c r="E15" i="4"/>
  <c r="G14" i="4"/>
  <c r="E14" i="4"/>
  <c r="F14" i="4" s="1"/>
  <c r="G13" i="4"/>
  <c r="E13" i="4"/>
  <c r="F13" i="4" s="1"/>
  <c r="G12" i="4"/>
  <c r="E12" i="4"/>
  <c r="F12" i="4" s="1"/>
  <c r="G11" i="4"/>
  <c r="E11" i="4"/>
  <c r="F11" i="4" s="1"/>
  <c r="G10" i="4"/>
  <c r="E10" i="4"/>
  <c r="F10" i="4" s="1"/>
  <c r="G9" i="4"/>
  <c r="E9" i="4"/>
  <c r="F9" i="4" s="1"/>
  <c r="G8" i="4"/>
  <c r="E8" i="4"/>
  <c r="F8" i="4" s="1"/>
  <c r="G7" i="4"/>
  <c r="F7" i="4"/>
  <c r="E7" i="4"/>
  <c r="G6" i="4"/>
  <c r="E6" i="4"/>
  <c r="F6" i="4" s="1"/>
  <c r="G5" i="4"/>
  <c r="E5" i="4"/>
  <c r="F5" i="4" s="1"/>
  <c r="G233" i="5"/>
  <c r="F233" i="5"/>
  <c r="E233" i="5"/>
  <c r="H232" i="5"/>
  <c r="I232" i="5" s="1"/>
  <c r="G232" i="5"/>
  <c r="E232" i="5"/>
  <c r="F232" i="5" s="1"/>
  <c r="E231" i="5"/>
  <c r="I230" i="5"/>
  <c r="G230" i="5"/>
  <c r="H230" i="5" s="1"/>
  <c r="F230" i="5"/>
  <c r="E230" i="5"/>
  <c r="G229" i="5"/>
  <c r="F229" i="5"/>
  <c r="E229" i="5"/>
  <c r="H228" i="5"/>
  <c r="I228" i="5" s="1"/>
  <c r="G228" i="5"/>
  <c r="E228" i="5"/>
  <c r="F228" i="5" s="1"/>
  <c r="E227" i="5"/>
  <c r="G226" i="5"/>
  <c r="F226" i="5"/>
  <c r="E226" i="5"/>
  <c r="G225" i="5"/>
  <c r="F225" i="5"/>
  <c r="E225" i="5"/>
  <c r="I224" i="5"/>
  <c r="H224" i="5"/>
  <c r="G224" i="5"/>
  <c r="E224" i="5"/>
  <c r="F224" i="5" s="1"/>
  <c r="E223" i="5"/>
  <c r="I222" i="5"/>
  <c r="G222" i="5"/>
  <c r="H222" i="5" s="1"/>
  <c r="F222" i="5"/>
  <c r="E222" i="5"/>
  <c r="G221" i="5"/>
  <c r="F221" i="5"/>
  <c r="E221" i="5"/>
  <c r="C220" i="5"/>
  <c r="E220" i="5" s="1"/>
  <c r="E219" i="5"/>
  <c r="H218" i="5"/>
  <c r="G218" i="5"/>
  <c r="F218" i="5"/>
  <c r="E218" i="5"/>
  <c r="E217" i="5"/>
  <c r="F217" i="5" s="1"/>
  <c r="E216" i="5"/>
  <c r="F215" i="5"/>
  <c r="E215" i="5"/>
  <c r="C215" i="5"/>
  <c r="E214" i="5"/>
  <c r="F213" i="5"/>
  <c r="E213" i="5"/>
  <c r="C213" i="5"/>
  <c r="F212" i="5"/>
  <c r="G212" i="5" s="1"/>
  <c r="C212" i="5"/>
  <c r="E212" i="5" s="1"/>
  <c r="F211" i="5"/>
  <c r="E211" i="5"/>
  <c r="C211" i="5"/>
  <c r="G210" i="5"/>
  <c r="F210" i="5"/>
  <c r="E210" i="5"/>
  <c r="C209" i="5"/>
  <c r="E209" i="5" s="1"/>
  <c r="E208" i="5"/>
  <c r="H207" i="5"/>
  <c r="G207" i="5"/>
  <c r="F207" i="5"/>
  <c r="E207" i="5"/>
  <c r="E206" i="5"/>
  <c r="C205" i="5"/>
  <c r="E205" i="5" s="1"/>
  <c r="G204" i="5"/>
  <c r="F204" i="5"/>
  <c r="E204" i="5"/>
  <c r="E203" i="5"/>
  <c r="F202" i="5"/>
  <c r="E202" i="5"/>
  <c r="E201" i="5"/>
  <c r="G200" i="5"/>
  <c r="F200" i="5"/>
  <c r="E200" i="5"/>
  <c r="E199" i="5"/>
  <c r="F198" i="5"/>
  <c r="E198" i="5"/>
  <c r="E197" i="5"/>
  <c r="G196" i="5"/>
  <c r="C196" i="5"/>
  <c r="E196" i="5" s="1"/>
  <c r="F196" i="5" s="1"/>
  <c r="E195" i="5"/>
  <c r="E194" i="5"/>
  <c r="F193" i="5"/>
  <c r="G193" i="5" s="1"/>
  <c r="E193" i="5"/>
  <c r="I189" i="5"/>
  <c r="K189" i="5" s="1"/>
  <c r="G189" i="5"/>
  <c r="F189" i="5"/>
  <c r="E189" i="5"/>
  <c r="K188" i="5"/>
  <c r="F188" i="5"/>
  <c r="G188" i="5" s="1"/>
  <c r="I188" i="5" s="1"/>
  <c r="E188" i="5"/>
  <c r="E186" i="5"/>
  <c r="E185" i="5"/>
  <c r="F185" i="5" s="1"/>
  <c r="F184" i="5"/>
  <c r="G184" i="5" s="1"/>
  <c r="I184" i="5" s="1"/>
  <c r="K184" i="5" s="1"/>
  <c r="E184" i="5"/>
  <c r="E183" i="5"/>
  <c r="F183" i="5" s="1"/>
  <c r="E181" i="5"/>
  <c r="G180" i="5"/>
  <c r="I180" i="5" s="1"/>
  <c r="K180" i="5" s="1"/>
  <c r="E180" i="5"/>
  <c r="F180" i="5" s="1"/>
  <c r="F179" i="5"/>
  <c r="G179" i="5" s="1"/>
  <c r="I179" i="5" s="1"/>
  <c r="K179" i="5" s="1"/>
  <c r="E179" i="5"/>
  <c r="F178" i="5"/>
  <c r="G178" i="5" s="1"/>
  <c r="I178" i="5" s="1"/>
  <c r="K178" i="5" s="1"/>
  <c r="L178" i="5" s="1"/>
  <c r="E178" i="5"/>
  <c r="F177" i="5"/>
  <c r="E177" i="5"/>
  <c r="E175" i="5"/>
  <c r="M174" i="5"/>
  <c r="F174" i="5"/>
  <c r="G174" i="5" s="1"/>
  <c r="I174" i="5" s="1"/>
  <c r="K174" i="5" s="1"/>
  <c r="L174" i="5" s="1"/>
  <c r="E174" i="5"/>
  <c r="E172" i="5"/>
  <c r="F172" i="5" s="1"/>
  <c r="G172" i="5" s="1"/>
  <c r="I172" i="5" s="1"/>
  <c r="K172" i="5" s="1"/>
  <c r="F170" i="5"/>
  <c r="E170" i="5"/>
  <c r="G169" i="5"/>
  <c r="I169" i="5" s="1"/>
  <c r="K169" i="5" s="1"/>
  <c r="E169" i="5"/>
  <c r="F169" i="5" s="1"/>
  <c r="E168" i="5"/>
  <c r="F168" i="5" s="1"/>
  <c r="E167" i="5"/>
  <c r="G166" i="5"/>
  <c r="I166" i="5" s="1"/>
  <c r="K166" i="5" s="1"/>
  <c r="E166" i="5"/>
  <c r="F166" i="5" s="1"/>
  <c r="F165" i="5"/>
  <c r="G165" i="5" s="1"/>
  <c r="I165" i="5" s="1"/>
  <c r="K165" i="5" s="1"/>
  <c r="E165" i="5"/>
  <c r="M164" i="5"/>
  <c r="F164" i="5"/>
  <c r="G164" i="5" s="1"/>
  <c r="I164" i="5" s="1"/>
  <c r="K164" i="5" s="1"/>
  <c r="L164" i="5" s="1"/>
  <c r="E164" i="5"/>
  <c r="F163" i="5"/>
  <c r="E163" i="5"/>
  <c r="E161" i="5"/>
  <c r="M160" i="5"/>
  <c r="F160" i="5"/>
  <c r="G160" i="5" s="1"/>
  <c r="I160" i="5" s="1"/>
  <c r="K160" i="5" s="1"/>
  <c r="L160" i="5" s="1"/>
  <c r="E160" i="5"/>
  <c r="K159" i="5"/>
  <c r="E159" i="5"/>
  <c r="F159" i="5" s="1"/>
  <c r="G159" i="5" s="1"/>
  <c r="I159" i="5" s="1"/>
  <c r="E158" i="5"/>
  <c r="G157" i="5"/>
  <c r="I157" i="5" s="1"/>
  <c r="K157" i="5" s="1"/>
  <c r="E157" i="5"/>
  <c r="F157" i="5" s="1"/>
  <c r="L156" i="5"/>
  <c r="M156" i="5" s="1"/>
  <c r="I156" i="5"/>
  <c r="K156" i="5" s="1"/>
  <c r="G156" i="5"/>
  <c r="F156" i="5"/>
  <c r="E156" i="5"/>
  <c r="G155" i="5"/>
  <c r="I155" i="5" s="1"/>
  <c r="K155" i="5" s="1"/>
  <c r="F155" i="5"/>
  <c r="E155" i="5"/>
  <c r="E154" i="5"/>
  <c r="E153" i="5"/>
  <c r="F153" i="5" s="1"/>
  <c r="G152" i="5"/>
  <c r="I152" i="5" s="1"/>
  <c r="K152" i="5" s="1"/>
  <c r="F152" i="5"/>
  <c r="E152" i="5"/>
  <c r="E151" i="5"/>
  <c r="E150" i="5"/>
  <c r="I149" i="5"/>
  <c r="K149" i="5" s="1"/>
  <c r="G149" i="5"/>
  <c r="E149" i="5"/>
  <c r="F149" i="5" s="1"/>
  <c r="F148" i="5"/>
  <c r="G148" i="5" s="1"/>
  <c r="I148" i="5" s="1"/>
  <c r="K148" i="5" s="1"/>
  <c r="E148" i="5"/>
  <c r="F147" i="5"/>
  <c r="G147" i="5" s="1"/>
  <c r="I147" i="5" s="1"/>
  <c r="K147" i="5" s="1"/>
  <c r="E147" i="5"/>
  <c r="F146" i="5"/>
  <c r="E146" i="5"/>
  <c r="K145" i="5"/>
  <c r="G145" i="5"/>
  <c r="I145" i="5" s="1"/>
  <c r="E145" i="5"/>
  <c r="F145" i="5" s="1"/>
  <c r="F144" i="5"/>
  <c r="G144" i="5" s="1"/>
  <c r="I144" i="5" s="1"/>
  <c r="K144" i="5" s="1"/>
  <c r="E144" i="5"/>
  <c r="G143" i="5"/>
  <c r="I143" i="5" s="1"/>
  <c r="K143" i="5" s="1"/>
  <c r="E143" i="5"/>
  <c r="F143" i="5" s="1"/>
  <c r="E141" i="5"/>
  <c r="M140" i="5"/>
  <c r="G140" i="5"/>
  <c r="I140" i="5" s="1"/>
  <c r="K140" i="5" s="1"/>
  <c r="L140" i="5" s="1"/>
  <c r="E140" i="5"/>
  <c r="F140" i="5" s="1"/>
  <c r="G139" i="5"/>
  <c r="I139" i="5" s="1"/>
  <c r="K139" i="5" s="1"/>
  <c r="F139" i="5"/>
  <c r="E139" i="5"/>
  <c r="E138" i="5"/>
  <c r="E137" i="5"/>
  <c r="E136" i="5"/>
  <c r="F136" i="5" s="1"/>
  <c r="F135" i="5"/>
  <c r="G135" i="5" s="1"/>
  <c r="I135" i="5" s="1"/>
  <c r="K135" i="5" s="1"/>
  <c r="E135" i="5"/>
  <c r="F134" i="5"/>
  <c r="E134" i="5"/>
  <c r="E133" i="5"/>
  <c r="G132" i="5"/>
  <c r="I132" i="5" s="1"/>
  <c r="K132" i="5" s="1"/>
  <c r="E132" i="5"/>
  <c r="F132" i="5" s="1"/>
  <c r="I131" i="5"/>
  <c r="K131" i="5" s="1"/>
  <c r="F131" i="5"/>
  <c r="G131" i="5" s="1"/>
  <c r="E131" i="5"/>
  <c r="F130" i="5"/>
  <c r="G130" i="5" s="1"/>
  <c r="I130" i="5" s="1"/>
  <c r="K130" i="5" s="1"/>
  <c r="L130" i="5" s="1"/>
  <c r="M130" i="5" s="1"/>
  <c r="E130" i="5"/>
  <c r="F129" i="5"/>
  <c r="E129" i="5"/>
  <c r="G128" i="5"/>
  <c r="I128" i="5" s="1"/>
  <c r="K128" i="5" s="1"/>
  <c r="E128" i="5"/>
  <c r="F128" i="5" s="1"/>
  <c r="M127" i="5"/>
  <c r="L127" i="5"/>
  <c r="F127" i="5"/>
  <c r="G127" i="5" s="1"/>
  <c r="I127" i="5" s="1"/>
  <c r="K127" i="5" s="1"/>
  <c r="E127" i="5"/>
  <c r="E126" i="5"/>
  <c r="F126" i="5" s="1"/>
  <c r="G126" i="5" s="1"/>
  <c r="I126" i="5" s="1"/>
  <c r="K126" i="5" s="1"/>
  <c r="E125" i="5"/>
  <c r="G124" i="5"/>
  <c r="I124" i="5" s="1"/>
  <c r="K124" i="5" s="1"/>
  <c r="E124" i="5"/>
  <c r="F124" i="5" s="1"/>
  <c r="M123" i="5"/>
  <c r="G123" i="5"/>
  <c r="I123" i="5" s="1"/>
  <c r="K123" i="5" s="1"/>
  <c r="L123" i="5" s="1"/>
  <c r="F123" i="5"/>
  <c r="E123" i="5"/>
  <c r="M121" i="5"/>
  <c r="G121" i="5"/>
  <c r="I121" i="5" s="1"/>
  <c r="K121" i="5" s="1"/>
  <c r="L121" i="5" s="1"/>
  <c r="F121" i="5"/>
  <c r="E121" i="5"/>
  <c r="E120" i="5"/>
  <c r="E118" i="5"/>
  <c r="F118" i="5" s="1"/>
  <c r="F117" i="5"/>
  <c r="G117" i="5" s="1"/>
  <c r="H117" i="5" s="1"/>
  <c r="K117" i="5" s="1"/>
  <c r="E117" i="5"/>
  <c r="F116" i="5"/>
  <c r="E116" i="5"/>
  <c r="E111" i="5"/>
  <c r="E110" i="5"/>
  <c r="E108" i="5"/>
  <c r="H107" i="5"/>
  <c r="G107" i="5"/>
  <c r="F107" i="5"/>
  <c r="E107" i="5"/>
  <c r="I106" i="5"/>
  <c r="G106" i="5"/>
  <c r="H106" i="5" s="1"/>
  <c r="F106" i="5"/>
  <c r="E106" i="5"/>
  <c r="F105" i="5"/>
  <c r="E105" i="5"/>
  <c r="I103" i="5"/>
  <c r="G103" i="5"/>
  <c r="H103" i="5" s="1"/>
  <c r="E103" i="5"/>
  <c r="F103" i="5" s="1"/>
  <c r="C102" i="5"/>
  <c r="E102" i="5" s="1"/>
  <c r="G100" i="5"/>
  <c r="F100" i="5"/>
  <c r="E100" i="5"/>
  <c r="G99" i="5"/>
  <c r="E99" i="5"/>
  <c r="F99" i="5" s="1"/>
  <c r="G98" i="5"/>
  <c r="H98" i="5" s="1"/>
  <c r="I98" i="5" s="1"/>
  <c r="F98" i="5"/>
  <c r="E98" i="5"/>
  <c r="E97" i="5"/>
  <c r="F96" i="5"/>
  <c r="G96" i="5" s="1"/>
  <c r="E96" i="5"/>
  <c r="G94" i="5"/>
  <c r="H94" i="5" s="1"/>
  <c r="F94" i="5"/>
  <c r="E94" i="5"/>
  <c r="E93" i="5"/>
  <c r="F93" i="5" s="1"/>
  <c r="E91" i="5"/>
  <c r="F89" i="5"/>
  <c r="G89" i="5" s="1"/>
  <c r="H89" i="5" s="1"/>
  <c r="E89" i="5"/>
  <c r="F88" i="5"/>
  <c r="E88" i="5"/>
  <c r="E87" i="5"/>
  <c r="F87" i="5" s="1"/>
  <c r="E86" i="5"/>
  <c r="E85" i="5"/>
  <c r="E84" i="5"/>
  <c r="I83" i="5"/>
  <c r="F83" i="5"/>
  <c r="G83" i="5" s="1"/>
  <c r="H83" i="5" s="1"/>
  <c r="E83" i="5"/>
  <c r="F82" i="5"/>
  <c r="G82" i="5" s="1"/>
  <c r="E82" i="5"/>
  <c r="G81" i="5"/>
  <c r="E81" i="5"/>
  <c r="F81" i="5" s="1"/>
  <c r="E79" i="5"/>
  <c r="F79" i="5" s="1"/>
  <c r="G78" i="5"/>
  <c r="E78" i="5"/>
  <c r="F78" i="5" s="1"/>
  <c r="E77" i="5"/>
  <c r="F77" i="5" s="1"/>
  <c r="E76" i="5"/>
  <c r="F75" i="5"/>
  <c r="E75" i="5"/>
  <c r="E74" i="5"/>
  <c r="F73" i="5"/>
  <c r="E73" i="5"/>
  <c r="H72" i="5"/>
  <c r="F72" i="5"/>
  <c r="G72" i="5" s="1"/>
  <c r="E72" i="5"/>
  <c r="E71" i="5"/>
  <c r="F70" i="5"/>
  <c r="G70" i="5" s="1"/>
  <c r="E70" i="5"/>
  <c r="I69" i="5"/>
  <c r="G69" i="5"/>
  <c r="H69" i="5" s="1"/>
  <c r="F69" i="5"/>
  <c r="E69" i="5"/>
  <c r="E68" i="5"/>
  <c r="E67" i="5"/>
  <c r="E66" i="5"/>
  <c r="G65" i="5"/>
  <c r="F65" i="5"/>
  <c r="E65" i="5"/>
  <c r="G64" i="5"/>
  <c r="F64" i="5"/>
  <c r="E64" i="5"/>
  <c r="E63" i="5"/>
  <c r="E62" i="5"/>
  <c r="F62" i="5" s="1"/>
  <c r="G61" i="5"/>
  <c r="H61" i="5" s="1"/>
  <c r="F61" i="5"/>
  <c r="E61" i="5"/>
  <c r="E59" i="5"/>
  <c r="F58" i="5"/>
  <c r="E58" i="5"/>
  <c r="E57" i="5"/>
  <c r="F56" i="5"/>
  <c r="G56" i="5" s="1"/>
  <c r="E56" i="5"/>
  <c r="F55" i="5"/>
  <c r="G55" i="5" s="1"/>
  <c r="E55" i="5"/>
  <c r="E54" i="5"/>
  <c r="G53" i="5"/>
  <c r="E53" i="5"/>
  <c r="F53" i="5" s="1"/>
  <c r="G52" i="5"/>
  <c r="F52" i="5"/>
  <c r="E52" i="5"/>
  <c r="E51" i="5"/>
  <c r="F50" i="5"/>
  <c r="G50" i="5" s="1"/>
  <c r="E50" i="5"/>
  <c r="E49" i="5"/>
  <c r="F48" i="5"/>
  <c r="G48" i="5" s="1"/>
  <c r="E48" i="5"/>
  <c r="G47" i="5"/>
  <c r="F47" i="5"/>
  <c r="E47" i="5"/>
  <c r="F46" i="5"/>
  <c r="E46" i="5"/>
  <c r="G45" i="5"/>
  <c r="H45" i="5" s="1"/>
  <c r="E45" i="5"/>
  <c r="F45" i="5" s="1"/>
  <c r="G44" i="5"/>
  <c r="E44" i="5"/>
  <c r="F44" i="5" s="1"/>
  <c r="G43" i="5"/>
  <c r="E43" i="5"/>
  <c r="F43" i="5" s="1"/>
  <c r="E42" i="5"/>
  <c r="E41" i="5"/>
  <c r="F39" i="5"/>
  <c r="G39" i="5" s="1"/>
  <c r="E39" i="5"/>
  <c r="G38" i="5"/>
  <c r="F38" i="5"/>
  <c r="E38" i="5"/>
  <c r="E37" i="5"/>
  <c r="E36" i="5"/>
  <c r="F36" i="5" s="1"/>
  <c r="E35" i="5"/>
  <c r="F35" i="5" s="1"/>
  <c r="E34" i="5"/>
  <c r="E32" i="5"/>
  <c r="E31" i="5"/>
  <c r="F30" i="5"/>
  <c r="G30" i="5" s="1"/>
  <c r="E30" i="5"/>
  <c r="G29" i="5"/>
  <c r="F29" i="5"/>
  <c r="E29" i="5"/>
  <c r="F28" i="5"/>
  <c r="E28" i="5"/>
  <c r="G28" i="5" s="1"/>
  <c r="H28" i="5" s="1"/>
  <c r="G27" i="5"/>
  <c r="H27" i="5" s="1"/>
  <c r="E27" i="5"/>
  <c r="F27" i="5" s="1"/>
  <c r="G26" i="5"/>
  <c r="E26" i="5"/>
  <c r="F26" i="5" s="1"/>
  <c r="E25" i="5"/>
  <c r="F25" i="5" s="1"/>
  <c r="E24" i="5"/>
  <c r="E23" i="5"/>
  <c r="H22" i="5"/>
  <c r="F22" i="5"/>
  <c r="G22" i="5" s="1"/>
  <c r="E22" i="5"/>
  <c r="G21" i="5"/>
  <c r="F21" i="5"/>
  <c r="E21" i="5"/>
  <c r="E20" i="5"/>
  <c r="E19" i="5"/>
  <c r="F19" i="5" s="1"/>
  <c r="E18" i="5"/>
  <c r="F18" i="5" s="1"/>
  <c r="E17" i="5"/>
  <c r="E16" i="5"/>
  <c r="G15" i="5"/>
  <c r="E15" i="5"/>
  <c r="F15" i="5" s="1"/>
  <c r="H14" i="5"/>
  <c r="F14" i="5"/>
  <c r="G14" i="5" s="1"/>
  <c r="E14" i="5"/>
  <c r="E13" i="5"/>
  <c r="C11" i="5"/>
  <c r="E11" i="5" s="1"/>
  <c r="C10" i="5"/>
  <c r="E10" i="5" s="1"/>
  <c r="F9" i="5"/>
  <c r="E9" i="5"/>
  <c r="G9" i="5" s="1"/>
  <c r="G8" i="5"/>
  <c r="H8" i="5" s="1"/>
  <c r="F8" i="5"/>
  <c r="E8" i="5"/>
  <c r="F6" i="5"/>
  <c r="G6" i="5" s="1"/>
  <c r="E6" i="5"/>
  <c r="E5" i="5"/>
  <c r="F5" i="5" s="1"/>
  <c r="E4" i="5"/>
  <c r="J247" i="4"/>
  <c r="D243" i="4"/>
  <c r="D232" i="4"/>
  <c r="D227" i="4"/>
  <c r="D225" i="4"/>
  <c r="D224" i="4"/>
  <c r="D222" i="4"/>
  <c r="D219" i="4"/>
  <c r="D218" i="4"/>
  <c r="D217" i="4"/>
  <c r="D215" i="4"/>
  <c r="D216" i="4" s="1"/>
  <c r="D213" i="4"/>
  <c r="D214" i="4" s="1"/>
  <c r="D210" i="4"/>
  <c r="D245" i="4" s="1"/>
  <c r="J207" i="4"/>
  <c r="D206" i="4"/>
  <c r="C206" i="4"/>
  <c r="B206" i="4"/>
  <c r="D205" i="4"/>
  <c r="C205" i="4"/>
  <c r="B205" i="4"/>
  <c r="B204" i="4"/>
  <c r="D203" i="4"/>
  <c r="C203" i="4"/>
  <c r="B203" i="4"/>
  <c r="D202" i="4"/>
  <c r="C202" i="4"/>
  <c r="B202" i="4"/>
  <c r="D201" i="4"/>
  <c r="C201" i="4"/>
  <c r="B201" i="4"/>
  <c r="D200" i="4"/>
  <c r="C200" i="4"/>
  <c r="B200" i="4"/>
  <c r="B199" i="4"/>
  <c r="C198" i="4"/>
  <c r="B197" i="4"/>
  <c r="D196" i="4"/>
  <c r="C196" i="4"/>
  <c r="B196" i="4"/>
  <c r="D195" i="4"/>
  <c r="C195" i="4"/>
  <c r="B195" i="4"/>
  <c r="D194" i="4"/>
  <c r="C194" i="4"/>
  <c r="B194" i="4"/>
  <c r="D193" i="4"/>
  <c r="C193" i="4"/>
  <c r="B193" i="4"/>
  <c r="D192" i="4"/>
  <c r="C192" i="4"/>
  <c r="B192" i="4"/>
  <c r="B191" i="4"/>
  <c r="D190" i="4"/>
  <c r="C190" i="4"/>
  <c r="B190" i="4"/>
  <c r="B189" i="4"/>
  <c r="D188" i="4"/>
  <c r="C188" i="4"/>
  <c r="B188" i="4"/>
  <c r="B187" i="4"/>
  <c r="D186" i="4"/>
  <c r="C186" i="4"/>
  <c r="B186" i="4"/>
  <c r="D185" i="4"/>
  <c r="C185" i="4"/>
  <c r="B185" i="4"/>
  <c r="B184" i="4"/>
  <c r="D183" i="4"/>
  <c r="C183" i="4"/>
  <c r="B183" i="4"/>
  <c r="D182" i="4"/>
  <c r="C182" i="4"/>
  <c r="B182" i="4"/>
  <c r="D181" i="4"/>
  <c r="C181" i="4"/>
  <c r="B181" i="4"/>
  <c r="D180" i="4"/>
  <c r="C180" i="4"/>
  <c r="B180" i="4"/>
  <c r="D179" i="4"/>
  <c r="C179" i="4"/>
  <c r="B179" i="4"/>
  <c r="B178" i="4"/>
  <c r="D177" i="4"/>
  <c r="C177" i="4"/>
  <c r="B177" i="4"/>
  <c r="D176" i="4"/>
  <c r="C176" i="4"/>
  <c r="B176" i="4"/>
  <c r="D175" i="4"/>
  <c r="C175" i="4"/>
  <c r="D174" i="4"/>
  <c r="C174" i="4"/>
  <c r="D173" i="4"/>
  <c r="C173" i="4"/>
  <c r="B173" i="4"/>
  <c r="D172" i="4"/>
  <c r="C172" i="4"/>
  <c r="B172" i="4"/>
  <c r="D171" i="4"/>
  <c r="C171" i="4"/>
  <c r="B171" i="4"/>
  <c r="D170" i="4"/>
  <c r="C170" i="4"/>
  <c r="B170" i="4"/>
  <c r="D169" i="4"/>
  <c r="C169" i="4"/>
  <c r="B169" i="4"/>
  <c r="D168" i="4"/>
  <c r="C168" i="4"/>
  <c r="B168" i="4"/>
  <c r="D167" i="4"/>
  <c r="C167" i="4"/>
  <c r="B167" i="4"/>
  <c r="D166" i="4"/>
  <c r="C166" i="4"/>
  <c r="B166" i="4"/>
  <c r="D165" i="4"/>
  <c r="C165" i="4"/>
  <c r="B165" i="4"/>
  <c r="D164" i="4"/>
  <c r="C164" i="4"/>
  <c r="B164" i="4"/>
  <c r="D163" i="4"/>
  <c r="C163" i="4"/>
  <c r="B163" i="4"/>
  <c r="D162" i="4"/>
  <c r="C162" i="4"/>
  <c r="B162" i="4"/>
  <c r="D161" i="4"/>
  <c r="C161" i="4"/>
  <c r="B161" i="4"/>
  <c r="D160" i="4"/>
  <c r="C160" i="4"/>
  <c r="B160" i="4"/>
  <c r="D159" i="4"/>
  <c r="C159" i="4"/>
  <c r="B159" i="4"/>
  <c r="B158" i="4"/>
  <c r="D157" i="4"/>
  <c r="C157" i="4"/>
  <c r="B157" i="4"/>
  <c r="D156" i="4"/>
  <c r="C156" i="4"/>
  <c r="B156" i="4"/>
  <c r="D155" i="4"/>
  <c r="C155" i="4"/>
  <c r="B155" i="4"/>
  <c r="D154" i="4"/>
  <c r="C154" i="4"/>
  <c r="D153" i="4"/>
  <c r="C153" i="4"/>
  <c r="D152" i="4"/>
  <c r="C152" i="4"/>
  <c r="D151" i="4"/>
  <c r="C151" i="4"/>
  <c r="B151" i="4"/>
  <c r="D150" i="4"/>
  <c r="C150" i="4"/>
  <c r="B150" i="4"/>
  <c r="D149" i="4"/>
  <c r="C149" i="4"/>
  <c r="B149" i="4"/>
  <c r="D148" i="4"/>
  <c r="C148" i="4"/>
  <c r="B148" i="4"/>
  <c r="D147" i="4"/>
  <c r="C147" i="4"/>
  <c r="B147" i="4"/>
  <c r="D146" i="4"/>
  <c r="C146" i="4"/>
  <c r="B146" i="4"/>
  <c r="D145" i="4"/>
  <c r="C145" i="4"/>
  <c r="B145" i="4"/>
  <c r="D144" i="4"/>
  <c r="C144" i="4"/>
  <c r="B144" i="4"/>
  <c r="D143" i="4"/>
  <c r="C143" i="4"/>
  <c r="B143" i="4"/>
  <c r="D142" i="4"/>
  <c r="C142" i="4"/>
  <c r="B142" i="4"/>
  <c r="D141" i="4"/>
  <c r="C141" i="4"/>
  <c r="B141" i="4"/>
  <c r="D140" i="4"/>
  <c r="C140" i="4"/>
  <c r="B140" i="4"/>
  <c r="D139" i="4"/>
  <c r="C139" i="4"/>
  <c r="B139" i="4"/>
  <c r="B138" i="4"/>
  <c r="D137" i="4"/>
  <c r="C137" i="4"/>
  <c r="B137" i="4"/>
  <c r="D136" i="4"/>
  <c r="C136" i="4"/>
  <c r="B136" i="4"/>
  <c r="D135" i="4"/>
  <c r="C135" i="4"/>
  <c r="B135" i="4"/>
  <c r="D134" i="4"/>
  <c r="C134" i="4"/>
  <c r="B134" i="4"/>
  <c r="D133" i="4"/>
  <c r="C133" i="4"/>
  <c r="B133" i="4"/>
  <c r="D132" i="4"/>
  <c r="C132" i="4"/>
  <c r="B132" i="4"/>
  <c r="B131" i="4"/>
  <c r="D130" i="4"/>
  <c r="C130" i="4"/>
  <c r="D129" i="4"/>
  <c r="C129" i="4"/>
  <c r="D128" i="4"/>
  <c r="C128" i="4"/>
  <c r="D127" i="4"/>
  <c r="C127" i="4"/>
  <c r="B126" i="4"/>
  <c r="C125" i="4"/>
  <c r="C124" i="4"/>
  <c r="D123" i="4"/>
  <c r="C123" i="4"/>
  <c r="B123" i="4"/>
  <c r="D122" i="4"/>
  <c r="C122" i="4"/>
  <c r="B122" i="4"/>
  <c r="B121" i="4"/>
  <c r="D120" i="4"/>
  <c r="C120" i="4"/>
  <c r="B120" i="4"/>
  <c r="D119" i="4"/>
  <c r="C119" i="4"/>
  <c r="B119" i="4"/>
  <c r="D118" i="4"/>
  <c r="C118" i="4"/>
  <c r="B118" i="4"/>
  <c r="B117" i="4"/>
  <c r="D12" i="4"/>
  <c r="D244" i="4" s="1"/>
  <c r="D242" i="4" s="1"/>
  <c r="B77" i="1" l="1"/>
  <c r="Q71" i="4"/>
  <c r="R71" i="4"/>
  <c r="Q62" i="4"/>
  <c r="R62" i="4"/>
  <c r="K92" i="4"/>
  <c r="L92" i="4"/>
  <c r="K41" i="4"/>
  <c r="L41" i="4" s="1"/>
  <c r="M89" i="4"/>
  <c r="P89" i="4" s="1"/>
  <c r="N89" i="4"/>
  <c r="O89" i="4"/>
  <c r="K23" i="4"/>
  <c r="L23" i="4"/>
  <c r="K107" i="4"/>
  <c r="L107" i="4"/>
  <c r="N102" i="4"/>
  <c r="O102" i="4"/>
  <c r="P102" i="4"/>
  <c r="K39" i="4"/>
  <c r="L39" i="4"/>
  <c r="I96" i="4"/>
  <c r="J96" i="4"/>
  <c r="J77" i="4"/>
  <c r="O59" i="4"/>
  <c r="M59" i="4"/>
  <c r="N59" i="4"/>
  <c r="O84" i="4"/>
  <c r="P84" i="4"/>
  <c r="K54" i="4"/>
  <c r="L54" i="4"/>
  <c r="P24" i="4"/>
  <c r="N24" i="4"/>
  <c r="O24" i="4"/>
  <c r="M24" i="4"/>
  <c r="I12" i="4"/>
  <c r="J12" i="4"/>
  <c r="J93" i="4"/>
  <c r="J79" i="4"/>
  <c r="K76" i="4"/>
  <c r="L76" i="4" s="1"/>
  <c r="K38" i="4"/>
  <c r="L38" i="4" s="1"/>
  <c r="M55" i="4"/>
  <c r="N55" i="4"/>
  <c r="O55" i="4"/>
  <c r="P55" i="4"/>
  <c r="L44" i="4"/>
  <c r="I75" i="4"/>
  <c r="J75" i="4"/>
  <c r="L111" i="4"/>
  <c r="N105" i="4"/>
  <c r="O105" i="4"/>
  <c r="P105" i="4"/>
  <c r="J106" i="4"/>
  <c r="L103" i="4"/>
  <c r="O100" i="4"/>
  <c r="P100" i="4"/>
  <c r="L90" i="4"/>
  <c r="I73" i="4"/>
  <c r="J73" i="4"/>
  <c r="M57" i="4"/>
  <c r="O57" i="4"/>
  <c r="P57" i="4"/>
  <c r="L28" i="4"/>
  <c r="J20" i="4"/>
  <c r="J18" i="4"/>
  <c r="K47" i="4"/>
  <c r="L47" i="4"/>
  <c r="I94" i="4"/>
  <c r="J94" i="4"/>
  <c r="I80" i="4"/>
  <c r="J80" i="4"/>
  <c r="I70" i="4"/>
  <c r="J70" i="4" s="1"/>
  <c r="K27" i="4"/>
  <c r="L27" i="4"/>
  <c r="M108" i="4"/>
  <c r="P108" i="4"/>
  <c r="N108" i="4"/>
  <c r="O108" i="4"/>
  <c r="I104" i="4"/>
  <c r="J104" i="4"/>
  <c r="J36" i="4"/>
  <c r="K98" i="4"/>
  <c r="L98" i="4"/>
  <c r="N87" i="4"/>
  <c r="P87" i="4" s="1"/>
  <c r="O87" i="4"/>
  <c r="I74" i="4"/>
  <c r="J74" i="4" s="1"/>
  <c r="K43" i="4"/>
  <c r="L43" i="4"/>
  <c r="J91" i="4"/>
  <c r="J46" i="4"/>
  <c r="K15" i="4"/>
  <c r="L15" i="4"/>
  <c r="O110" i="4"/>
  <c r="P110" i="4"/>
  <c r="I109" i="4"/>
  <c r="J109" i="4" s="1"/>
  <c r="K97" i="4"/>
  <c r="L97" i="4"/>
  <c r="J95" i="4"/>
  <c r="K88" i="4"/>
  <c r="L88" i="4"/>
  <c r="I78" i="4"/>
  <c r="J78" i="4"/>
  <c r="K44" i="4"/>
  <c r="I33" i="4"/>
  <c r="J33" i="4"/>
  <c r="M25" i="4"/>
  <c r="P25" i="4" s="1"/>
  <c r="N25" i="4"/>
  <c r="O25" i="4"/>
  <c r="K14" i="4"/>
  <c r="L14" i="4"/>
  <c r="O67" i="4"/>
  <c r="P67" i="4"/>
  <c r="I86" i="4"/>
  <c r="J86" i="4"/>
  <c r="L68" i="4"/>
  <c r="L64" i="4"/>
  <c r="J58" i="4"/>
  <c r="L52" i="4"/>
  <c r="I45" i="4"/>
  <c r="J45" i="4"/>
  <c r="J42" i="4"/>
  <c r="J34" i="4"/>
  <c r="I34" i="4"/>
  <c r="K17" i="4"/>
  <c r="L17" i="4"/>
  <c r="O11" i="4"/>
  <c r="P11" i="4"/>
  <c r="L101" i="4"/>
  <c r="K56" i="4"/>
  <c r="L56" i="4"/>
  <c r="P8" i="4"/>
  <c r="P81" i="4"/>
  <c r="N72" i="4"/>
  <c r="P72" i="4" s="1"/>
  <c r="O72" i="4"/>
  <c r="K60" i="4"/>
  <c r="L60" i="4" s="1"/>
  <c r="I49" i="4"/>
  <c r="J49" i="4" s="1"/>
  <c r="N22" i="4"/>
  <c r="O22" i="4"/>
  <c r="P22" i="4"/>
  <c r="I21" i="4"/>
  <c r="J21" i="4"/>
  <c r="I13" i="4"/>
  <c r="J13" i="4"/>
  <c r="J99" i="4"/>
  <c r="J83" i="4"/>
  <c r="L69" i="4"/>
  <c r="I61" i="4"/>
  <c r="J61" i="4"/>
  <c r="P32" i="4"/>
  <c r="L85" i="4"/>
  <c r="M82" i="4"/>
  <c r="P82" i="4" s="1"/>
  <c r="N82" i="4"/>
  <c r="O51" i="4"/>
  <c r="P51" i="4"/>
  <c r="N30" i="4"/>
  <c r="O30" i="4"/>
  <c r="P30" i="4"/>
  <c r="M9" i="4"/>
  <c r="N9" i="4"/>
  <c r="O9" i="4"/>
  <c r="O63" i="4"/>
  <c r="P63" i="4"/>
  <c r="M40" i="4"/>
  <c r="P40" i="4" s="1"/>
  <c r="N40" i="4"/>
  <c r="I37" i="4"/>
  <c r="J37" i="4"/>
  <c r="L19" i="4"/>
  <c r="J65" i="4"/>
  <c r="I31" i="4"/>
  <c r="J31" i="4"/>
  <c r="I53" i="4"/>
  <c r="J53" i="4"/>
  <c r="P48" i="4"/>
  <c r="O35" i="4"/>
  <c r="P35" i="4" s="1"/>
  <c r="J26" i="4"/>
  <c r="I29" i="4"/>
  <c r="J29" i="4"/>
  <c r="P16" i="4"/>
  <c r="J66" i="4"/>
  <c r="J50" i="4"/>
  <c r="J10" i="4"/>
  <c r="J7" i="4"/>
  <c r="I7" i="4"/>
  <c r="K6" i="4"/>
  <c r="L6" i="4"/>
  <c r="K98" i="5"/>
  <c r="J98" i="5"/>
  <c r="M98" i="5"/>
  <c r="L98" i="5"/>
  <c r="F10" i="5"/>
  <c r="G10" i="5" s="1"/>
  <c r="H6" i="5"/>
  <c r="I6" i="5" s="1"/>
  <c r="G13" i="5"/>
  <c r="F13" i="5"/>
  <c r="G17" i="5"/>
  <c r="F17" i="5"/>
  <c r="G25" i="5"/>
  <c r="F31" i="5"/>
  <c r="G31" i="5" s="1"/>
  <c r="H38" i="5"/>
  <c r="I38" i="5" s="1"/>
  <c r="M126" i="5"/>
  <c r="L126" i="5"/>
  <c r="L166" i="5"/>
  <c r="M166" i="5"/>
  <c r="F23" i="5"/>
  <c r="G23" i="5" s="1"/>
  <c r="I27" i="5"/>
  <c r="H29" i="5"/>
  <c r="I29" i="5"/>
  <c r="G46" i="5"/>
  <c r="H52" i="5"/>
  <c r="I52" i="5" s="1"/>
  <c r="G68" i="5"/>
  <c r="F68" i="5"/>
  <c r="H81" i="5"/>
  <c r="I81" i="5"/>
  <c r="L143" i="5"/>
  <c r="M143" i="5" s="1"/>
  <c r="L155" i="5"/>
  <c r="M155" i="5"/>
  <c r="G37" i="5"/>
  <c r="G42" i="5"/>
  <c r="F42" i="5"/>
  <c r="L147" i="5"/>
  <c r="M147" i="5" s="1"/>
  <c r="G5" i="5"/>
  <c r="F32" i="5"/>
  <c r="G32" i="5" s="1"/>
  <c r="G24" i="5"/>
  <c r="F24" i="5"/>
  <c r="I53" i="5"/>
  <c r="H53" i="5"/>
  <c r="G62" i="5"/>
  <c r="H65" i="5"/>
  <c r="I65" i="5" s="1"/>
  <c r="F108" i="5"/>
  <c r="G108" i="5" s="1"/>
  <c r="F120" i="5"/>
  <c r="G120" i="5" s="1"/>
  <c r="I120" i="5" s="1"/>
  <c r="K120" i="5" s="1"/>
  <c r="L152" i="5"/>
  <c r="M152" i="5"/>
  <c r="H21" i="5"/>
  <c r="I21" i="5"/>
  <c r="I44" i="5"/>
  <c r="H44" i="5"/>
  <c r="H50" i="5"/>
  <c r="I50" i="5" s="1"/>
  <c r="G11" i="5"/>
  <c r="H48" i="5"/>
  <c r="I48" i="5" s="1"/>
  <c r="H9" i="5"/>
  <c r="I9" i="5" s="1"/>
  <c r="F11" i="5"/>
  <c r="I26" i="5"/>
  <c r="H26" i="5"/>
  <c r="I14" i="5"/>
  <c r="F16" i="5"/>
  <c r="G16" i="5" s="1"/>
  <c r="I28" i="5"/>
  <c r="I30" i="5"/>
  <c r="H30" i="5"/>
  <c r="H39" i="5"/>
  <c r="I39" i="5" s="1"/>
  <c r="F51" i="5"/>
  <c r="G51" i="5"/>
  <c r="H15" i="5"/>
  <c r="I15" i="5" s="1"/>
  <c r="G4" i="5"/>
  <c r="I22" i="5"/>
  <c r="F34" i="5"/>
  <c r="G34" i="5" s="1"/>
  <c r="H43" i="5"/>
  <c r="I43" i="5" s="1"/>
  <c r="F49" i="5"/>
  <c r="G49" i="5" s="1"/>
  <c r="I56" i="5"/>
  <c r="H56" i="5"/>
  <c r="L69" i="5"/>
  <c r="K69" i="5"/>
  <c r="J69" i="5"/>
  <c r="M69" i="5" s="1"/>
  <c r="H78" i="5"/>
  <c r="I78" i="5" s="1"/>
  <c r="M83" i="5"/>
  <c r="J83" i="5"/>
  <c r="L83" i="5"/>
  <c r="K83" i="5"/>
  <c r="L128" i="5"/>
  <c r="M128" i="5"/>
  <c r="H55" i="5"/>
  <c r="I55" i="5"/>
  <c r="I8" i="5"/>
  <c r="F41" i="5"/>
  <c r="G41" i="5" s="1"/>
  <c r="I45" i="5"/>
  <c r="H47" i="5"/>
  <c r="I47" i="5"/>
  <c r="I89" i="5"/>
  <c r="L132" i="5"/>
  <c r="M132" i="5" s="1"/>
  <c r="L179" i="5"/>
  <c r="M179" i="5" s="1"/>
  <c r="H196" i="5"/>
  <c r="I196" i="5" s="1"/>
  <c r="F206" i="5"/>
  <c r="G206" i="5"/>
  <c r="F97" i="5"/>
  <c r="G97" i="5" s="1"/>
  <c r="F133" i="5"/>
  <c r="G133" i="5" s="1"/>
  <c r="I133" i="5" s="1"/>
  <c r="K133" i="5" s="1"/>
  <c r="F175" i="5"/>
  <c r="G175" i="5"/>
  <c r="I175" i="5" s="1"/>
  <c r="K175" i="5" s="1"/>
  <c r="G213" i="5"/>
  <c r="F223" i="5"/>
  <c r="G223" i="5" s="1"/>
  <c r="G231" i="5"/>
  <c r="F231" i="5"/>
  <c r="F91" i="5"/>
  <c r="G91" i="5" s="1"/>
  <c r="H99" i="5"/>
  <c r="I99" i="5"/>
  <c r="L124" i="5"/>
  <c r="M124" i="5"/>
  <c r="M148" i="5"/>
  <c r="L148" i="5"/>
  <c r="F161" i="5"/>
  <c r="G161" i="5" s="1"/>
  <c r="I161" i="5" s="1"/>
  <c r="K161" i="5" s="1"/>
  <c r="L169" i="5"/>
  <c r="M169" i="5"/>
  <c r="L180" i="5"/>
  <c r="M180" i="5"/>
  <c r="G186" i="5"/>
  <c r="I186" i="5" s="1"/>
  <c r="K186" i="5" s="1"/>
  <c r="F186" i="5"/>
  <c r="M189" i="5"/>
  <c r="H210" i="5"/>
  <c r="I210" i="5" s="1"/>
  <c r="F67" i="5"/>
  <c r="G67" i="5" s="1"/>
  <c r="G73" i="5"/>
  <c r="G75" i="5"/>
  <c r="H82" i="5"/>
  <c r="I82" i="5"/>
  <c r="I94" i="5"/>
  <c r="F125" i="5"/>
  <c r="G125" i="5" s="1"/>
  <c r="I125" i="5" s="1"/>
  <c r="K125" i="5" s="1"/>
  <c r="F137" i="5"/>
  <c r="G137" i="5" s="1"/>
  <c r="I137" i="5" s="1"/>
  <c r="K137" i="5" s="1"/>
  <c r="G170" i="5"/>
  <c r="I170" i="5" s="1"/>
  <c r="K170" i="5" s="1"/>
  <c r="J103" i="5"/>
  <c r="L103" i="5"/>
  <c r="K103" i="5"/>
  <c r="M103" i="5" s="1"/>
  <c r="G59" i="5"/>
  <c r="I61" i="5"/>
  <c r="H64" i="5"/>
  <c r="I64" i="5" s="1"/>
  <c r="I70" i="5"/>
  <c r="H70" i="5"/>
  <c r="G77" i="5"/>
  <c r="I100" i="5"/>
  <c r="L106" i="5"/>
  <c r="K106" i="5"/>
  <c r="M106" i="5" s="1"/>
  <c r="F111" i="5"/>
  <c r="G111" i="5" s="1"/>
  <c r="L117" i="5"/>
  <c r="M117" i="5" s="1"/>
  <c r="L149" i="5"/>
  <c r="M149" i="5" s="1"/>
  <c r="M159" i="5"/>
  <c r="L172" i="5"/>
  <c r="M172" i="5"/>
  <c r="G194" i="5"/>
  <c r="F194" i="5"/>
  <c r="L145" i="5"/>
  <c r="M145" i="5" s="1"/>
  <c r="G183" i="5"/>
  <c r="I183" i="5" s="1"/>
  <c r="K183" i="5" s="1"/>
  <c r="F4" i="5"/>
  <c r="G18" i="5"/>
  <c r="G19" i="5"/>
  <c r="F20" i="5"/>
  <c r="G20" i="5" s="1"/>
  <c r="G35" i="5"/>
  <c r="G36" i="5"/>
  <c r="F37" i="5"/>
  <c r="F59" i="5"/>
  <c r="F63" i="5"/>
  <c r="G63" i="5" s="1"/>
  <c r="G93" i="5"/>
  <c r="I96" i="5"/>
  <c r="H96" i="5"/>
  <c r="H100" i="5"/>
  <c r="J106" i="5"/>
  <c r="L135" i="5"/>
  <c r="M135" i="5"/>
  <c r="F150" i="5"/>
  <c r="G150" i="5" s="1"/>
  <c r="I150" i="5" s="1"/>
  <c r="K150" i="5" s="1"/>
  <c r="L159" i="5"/>
  <c r="L188" i="5"/>
  <c r="M188" i="5"/>
  <c r="H204" i="5"/>
  <c r="I204" i="5" s="1"/>
  <c r="F54" i="5"/>
  <c r="G54" i="5" s="1"/>
  <c r="G58" i="5"/>
  <c r="I72" i="5"/>
  <c r="F102" i="5"/>
  <c r="G102" i="5"/>
  <c r="L139" i="5"/>
  <c r="M139" i="5" s="1"/>
  <c r="L184" i="5"/>
  <c r="M184" i="5"/>
  <c r="I200" i="5"/>
  <c r="H200" i="5"/>
  <c r="G197" i="5"/>
  <c r="F197" i="5"/>
  <c r="F201" i="5"/>
  <c r="G201" i="5" s="1"/>
  <c r="F205" i="5"/>
  <c r="G205" i="5" s="1"/>
  <c r="G71" i="5"/>
  <c r="F71" i="5"/>
  <c r="F167" i="5"/>
  <c r="G167" i="5" s="1"/>
  <c r="I167" i="5" s="1"/>
  <c r="K167" i="5" s="1"/>
  <c r="H193" i="5"/>
  <c r="I193" i="5" s="1"/>
  <c r="G198" i="5"/>
  <c r="G202" i="5"/>
  <c r="F208" i="5"/>
  <c r="G208" i="5" s="1"/>
  <c r="G215" i="5"/>
  <c r="H221" i="5"/>
  <c r="I221" i="5" s="1"/>
  <c r="H226" i="5"/>
  <c r="I226" i="5"/>
  <c r="G76" i="5"/>
  <c r="H212" i="5"/>
  <c r="I212" i="5" s="1"/>
  <c r="F219" i="5"/>
  <c r="G219" i="5" s="1"/>
  <c r="F76" i="5"/>
  <c r="G79" i="5"/>
  <c r="F110" i="5"/>
  <c r="G110" i="5" s="1"/>
  <c r="F141" i="5"/>
  <c r="G141" i="5" s="1"/>
  <c r="I141" i="5" s="1"/>
  <c r="K141" i="5" s="1"/>
  <c r="F151" i="5"/>
  <c r="G151" i="5" s="1"/>
  <c r="I151" i="5" s="1"/>
  <c r="K151" i="5" s="1"/>
  <c r="M165" i="5"/>
  <c r="L165" i="5"/>
  <c r="G85" i="5"/>
  <c r="L157" i="5"/>
  <c r="M157" i="5"/>
  <c r="F195" i="5"/>
  <c r="G195" i="5" s="1"/>
  <c r="F199" i="5"/>
  <c r="G199" i="5" s="1"/>
  <c r="F203" i="5"/>
  <c r="G203" i="5"/>
  <c r="F209" i="5"/>
  <c r="G209" i="5"/>
  <c r="F57" i="5"/>
  <c r="G57" i="5" s="1"/>
  <c r="F66" i="5"/>
  <c r="G66" i="5" s="1"/>
  <c r="F74" i="5"/>
  <c r="G74" i="5" s="1"/>
  <c r="F84" i="5"/>
  <c r="G84" i="5" s="1"/>
  <c r="F85" i="5"/>
  <c r="F86" i="5"/>
  <c r="G86" i="5" s="1"/>
  <c r="F138" i="5"/>
  <c r="G138" i="5" s="1"/>
  <c r="I138" i="5" s="1"/>
  <c r="K138" i="5" s="1"/>
  <c r="L144" i="5"/>
  <c r="M144" i="5" s="1"/>
  <c r="M178" i="5"/>
  <c r="G181" i="5"/>
  <c r="I181" i="5" s="1"/>
  <c r="K181" i="5" s="1"/>
  <c r="F181" i="5"/>
  <c r="L189" i="5"/>
  <c r="F214" i="5"/>
  <c r="G214" i="5" s="1"/>
  <c r="G217" i="5"/>
  <c r="F227" i="5"/>
  <c r="G227" i="5" s="1"/>
  <c r="G88" i="5"/>
  <c r="I107" i="5"/>
  <c r="G116" i="5"/>
  <c r="H116" i="5" s="1"/>
  <c r="K116" i="5" s="1"/>
  <c r="M131" i="5"/>
  <c r="L131" i="5"/>
  <c r="G134" i="5"/>
  <c r="I134" i="5" s="1"/>
  <c r="K134" i="5" s="1"/>
  <c r="F154" i="5"/>
  <c r="G154" i="5" s="1"/>
  <c r="I154" i="5" s="1"/>
  <c r="K154" i="5" s="1"/>
  <c r="F158" i="5"/>
  <c r="G158" i="5" s="1"/>
  <c r="I158" i="5" s="1"/>
  <c r="K158" i="5" s="1"/>
  <c r="F220" i="5"/>
  <c r="G220" i="5" s="1"/>
  <c r="I233" i="5"/>
  <c r="G216" i="5"/>
  <c r="H225" i="5"/>
  <c r="I225" i="5" s="1"/>
  <c r="H229" i="5"/>
  <c r="I229" i="5" s="1"/>
  <c r="H233" i="5"/>
  <c r="G105" i="5"/>
  <c r="G118" i="5"/>
  <c r="H118" i="5" s="1"/>
  <c r="K118" i="5" s="1"/>
  <c r="G129" i="5"/>
  <c r="I129" i="5" s="1"/>
  <c r="K129" i="5" s="1"/>
  <c r="G136" i="5"/>
  <c r="I136" i="5" s="1"/>
  <c r="K136" i="5" s="1"/>
  <c r="G146" i="5"/>
  <c r="I146" i="5" s="1"/>
  <c r="K146" i="5" s="1"/>
  <c r="G153" i="5"/>
  <c r="I153" i="5" s="1"/>
  <c r="K153" i="5" s="1"/>
  <c r="G163" i="5"/>
  <c r="I163" i="5" s="1"/>
  <c r="K163" i="5" s="1"/>
  <c r="G177" i="5"/>
  <c r="I177" i="5" s="1"/>
  <c r="K177" i="5" s="1"/>
  <c r="G185" i="5"/>
  <c r="I185" i="5" s="1"/>
  <c r="K185" i="5" s="1"/>
  <c r="F216" i="5"/>
  <c r="I207" i="5"/>
  <c r="G211" i="5"/>
  <c r="I218" i="5"/>
  <c r="D211" i="4"/>
  <c r="B78" i="1" l="1"/>
  <c r="N38" i="4"/>
  <c r="O38" i="4"/>
  <c r="M38" i="4"/>
  <c r="P38" i="4" s="1"/>
  <c r="O76" i="4"/>
  <c r="N76" i="4"/>
  <c r="M76" i="4"/>
  <c r="P76" i="4" s="1"/>
  <c r="M60" i="4"/>
  <c r="N60" i="4"/>
  <c r="O60" i="4"/>
  <c r="P60" i="4"/>
  <c r="K74" i="4"/>
  <c r="L74" i="4"/>
  <c r="Q72" i="4"/>
  <c r="R72" i="4" s="1"/>
  <c r="M41" i="4"/>
  <c r="N41" i="4"/>
  <c r="O41" i="4"/>
  <c r="P41" i="4"/>
  <c r="K70" i="4"/>
  <c r="L70" i="4"/>
  <c r="Q87" i="4"/>
  <c r="R87" i="4"/>
  <c r="Q89" i="4"/>
  <c r="R89" i="4"/>
  <c r="K49" i="4"/>
  <c r="L49" i="4"/>
  <c r="K109" i="4"/>
  <c r="L109" i="4"/>
  <c r="Q35" i="4"/>
  <c r="R35" i="4"/>
  <c r="Q40" i="4"/>
  <c r="R40" i="4"/>
  <c r="K10" i="4"/>
  <c r="L10" i="4"/>
  <c r="K37" i="4"/>
  <c r="L37" i="4"/>
  <c r="Q82" i="4"/>
  <c r="R82" i="4" s="1"/>
  <c r="K13" i="4"/>
  <c r="L13" i="4"/>
  <c r="N56" i="4"/>
  <c r="O56" i="4"/>
  <c r="M56" i="4"/>
  <c r="P56" i="4" s="1"/>
  <c r="K34" i="4"/>
  <c r="L34" i="4"/>
  <c r="K86" i="4"/>
  <c r="L86" i="4"/>
  <c r="Q25" i="4"/>
  <c r="R25" i="4"/>
  <c r="K95" i="4"/>
  <c r="L95" i="4"/>
  <c r="K46" i="4"/>
  <c r="L46" i="4" s="1"/>
  <c r="Q108" i="4"/>
  <c r="R108" i="4"/>
  <c r="K94" i="4"/>
  <c r="L94" i="4"/>
  <c r="Q57" i="4"/>
  <c r="R57" i="4"/>
  <c r="O103" i="4"/>
  <c r="M103" i="4"/>
  <c r="P103" i="4" s="1"/>
  <c r="N103" i="4"/>
  <c r="M44" i="4"/>
  <c r="N44" i="4"/>
  <c r="O44" i="4"/>
  <c r="P44" i="4"/>
  <c r="Q24" i="4"/>
  <c r="R24" i="4"/>
  <c r="K77" i="4"/>
  <c r="L77" i="4" s="1"/>
  <c r="O107" i="4"/>
  <c r="M107" i="4"/>
  <c r="P107" i="4" s="1"/>
  <c r="N107" i="4"/>
  <c r="K50" i="4"/>
  <c r="L50" i="4"/>
  <c r="Q48" i="4"/>
  <c r="R48" i="4"/>
  <c r="P9" i="4"/>
  <c r="M85" i="4"/>
  <c r="O85" i="4"/>
  <c r="N85" i="4"/>
  <c r="P85" i="4" s="1"/>
  <c r="K42" i="4"/>
  <c r="L42" i="4" s="1"/>
  <c r="K33" i="4"/>
  <c r="L33" i="4"/>
  <c r="M97" i="4"/>
  <c r="P97" i="4" s="1"/>
  <c r="N97" i="4"/>
  <c r="O97" i="4"/>
  <c r="K91" i="4"/>
  <c r="L91" i="4" s="1"/>
  <c r="M98" i="4"/>
  <c r="N98" i="4"/>
  <c r="O98" i="4"/>
  <c r="P98" i="4"/>
  <c r="K106" i="4"/>
  <c r="L106" i="4"/>
  <c r="Q55" i="4"/>
  <c r="R55" i="4" s="1"/>
  <c r="K79" i="4"/>
  <c r="L79" i="4"/>
  <c r="N54" i="4"/>
  <c r="O54" i="4"/>
  <c r="M54" i="4"/>
  <c r="P54" i="4" s="1"/>
  <c r="K96" i="4"/>
  <c r="L96" i="4" s="1"/>
  <c r="K66" i="4"/>
  <c r="L66" i="4" s="1"/>
  <c r="K53" i="4"/>
  <c r="L53" i="4"/>
  <c r="Q30" i="4"/>
  <c r="R30" i="4" s="1"/>
  <c r="Q32" i="4"/>
  <c r="R32" i="4" s="1"/>
  <c r="K21" i="4"/>
  <c r="L21" i="4"/>
  <c r="M101" i="4"/>
  <c r="N101" i="4"/>
  <c r="P101" i="4" s="1"/>
  <c r="O101" i="4"/>
  <c r="K45" i="4"/>
  <c r="L45" i="4" s="1"/>
  <c r="Q67" i="4"/>
  <c r="R67" i="4"/>
  <c r="O43" i="4"/>
  <c r="M43" i="4"/>
  <c r="P43" i="4" s="1"/>
  <c r="N43" i="4"/>
  <c r="O27" i="4"/>
  <c r="N27" i="4"/>
  <c r="M27" i="4"/>
  <c r="P27" i="4" s="1"/>
  <c r="M47" i="4"/>
  <c r="N47" i="4"/>
  <c r="O47" i="4"/>
  <c r="P47" i="4"/>
  <c r="R105" i="4"/>
  <c r="Q105" i="4"/>
  <c r="K93" i="4"/>
  <c r="L93" i="4" s="1"/>
  <c r="M23" i="4"/>
  <c r="N23" i="4"/>
  <c r="O23" i="4"/>
  <c r="P23" i="4"/>
  <c r="O92" i="4"/>
  <c r="N92" i="4"/>
  <c r="M92" i="4"/>
  <c r="P92" i="4" s="1"/>
  <c r="Q16" i="4"/>
  <c r="R16" i="4"/>
  <c r="K61" i="4"/>
  <c r="L61" i="4"/>
  <c r="Q11" i="4"/>
  <c r="R11" i="4" s="1"/>
  <c r="K36" i="4"/>
  <c r="L36" i="4" s="1"/>
  <c r="K73" i="4"/>
  <c r="L73" i="4" s="1"/>
  <c r="K12" i="4"/>
  <c r="L12" i="4" s="1"/>
  <c r="Q84" i="4"/>
  <c r="R84" i="4" s="1"/>
  <c r="M39" i="4"/>
  <c r="O39" i="4"/>
  <c r="N39" i="4"/>
  <c r="P39" i="4" s="1"/>
  <c r="K29" i="4"/>
  <c r="L29" i="4"/>
  <c r="K31" i="4"/>
  <c r="L31" i="4" s="1"/>
  <c r="Q22" i="4"/>
  <c r="R22" i="4"/>
  <c r="M52" i="4"/>
  <c r="N52" i="4"/>
  <c r="O52" i="4"/>
  <c r="P52" i="4"/>
  <c r="N14" i="4"/>
  <c r="O14" i="4"/>
  <c r="M14" i="4"/>
  <c r="P14" i="4" s="1"/>
  <c r="K78" i="4"/>
  <c r="L78" i="4"/>
  <c r="Q110" i="4"/>
  <c r="R110" i="4" s="1"/>
  <c r="K104" i="4"/>
  <c r="L104" i="4" s="1"/>
  <c r="Q63" i="4"/>
  <c r="R63" i="4" s="1"/>
  <c r="Q51" i="4"/>
  <c r="R51" i="4" s="1"/>
  <c r="M69" i="4"/>
  <c r="P69" i="4" s="1"/>
  <c r="O69" i="4"/>
  <c r="N69" i="4"/>
  <c r="M17" i="4"/>
  <c r="N17" i="4"/>
  <c r="O17" i="4"/>
  <c r="P17" i="4"/>
  <c r="K58" i="4"/>
  <c r="L58" i="4"/>
  <c r="K18" i="4"/>
  <c r="L18" i="4" s="1"/>
  <c r="M90" i="4"/>
  <c r="N90" i="4"/>
  <c r="O90" i="4"/>
  <c r="P90" i="4"/>
  <c r="M111" i="4"/>
  <c r="P111" i="4" s="1"/>
  <c r="N111" i="4"/>
  <c r="O111" i="4"/>
  <c r="Q102" i="4"/>
  <c r="R102" i="4"/>
  <c r="K26" i="4"/>
  <c r="L26" i="4"/>
  <c r="K65" i="4"/>
  <c r="L65" i="4"/>
  <c r="K83" i="4"/>
  <c r="L83" i="4" s="1"/>
  <c r="Q81" i="4"/>
  <c r="R81" i="4"/>
  <c r="M64" i="4"/>
  <c r="P64" i="4" s="1"/>
  <c r="N64" i="4"/>
  <c r="O64" i="4"/>
  <c r="O88" i="4"/>
  <c r="M88" i="4"/>
  <c r="P88" i="4" s="1"/>
  <c r="N88" i="4"/>
  <c r="M15" i="4"/>
  <c r="N15" i="4"/>
  <c r="O15" i="4"/>
  <c r="P15" i="4"/>
  <c r="K80" i="4"/>
  <c r="L80" i="4" s="1"/>
  <c r="K20" i="4"/>
  <c r="L20" i="4" s="1"/>
  <c r="Q100" i="4"/>
  <c r="R100" i="4"/>
  <c r="K75" i="4"/>
  <c r="L75" i="4" s="1"/>
  <c r="P59" i="4"/>
  <c r="O19" i="4"/>
  <c r="M19" i="4"/>
  <c r="P19" i="4" s="1"/>
  <c r="N19" i="4"/>
  <c r="K99" i="4"/>
  <c r="L99" i="4"/>
  <c r="Q8" i="4"/>
  <c r="R8" i="4"/>
  <c r="N68" i="4"/>
  <c r="O68" i="4"/>
  <c r="M68" i="4"/>
  <c r="P68" i="4"/>
  <c r="M28" i="4"/>
  <c r="N28" i="4"/>
  <c r="O28" i="4"/>
  <c r="P28" i="4"/>
  <c r="K7" i="4"/>
  <c r="L7" i="4" s="1"/>
  <c r="O6" i="4"/>
  <c r="N6" i="4"/>
  <c r="M6" i="4"/>
  <c r="P6" i="4" s="1"/>
  <c r="J112" i="4"/>
  <c r="I248" i="4" s="1"/>
  <c r="J15" i="5"/>
  <c r="M15" i="5" s="1"/>
  <c r="L15" i="5"/>
  <c r="K15" i="5"/>
  <c r="J65" i="5"/>
  <c r="M65" i="5"/>
  <c r="L65" i="5"/>
  <c r="K65" i="5"/>
  <c r="H23" i="5"/>
  <c r="I23" i="5" s="1"/>
  <c r="H57" i="5"/>
  <c r="I57" i="5" s="1"/>
  <c r="H208" i="5"/>
  <c r="I208" i="5"/>
  <c r="H201" i="5"/>
  <c r="I201" i="5"/>
  <c r="H67" i="5"/>
  <c r="I67" i="5"/>
  <c r="I91" i="5"/>
  <c r="H91" i="5"/>
  <c r="H97" i="5"/>
  <c r="I97" i="5" s="1"/>
  <c r="H220" i="5"/>
  <c r="I220" i="5" s="1"/>
  <c r="H219" i="5"/>
  <c r="I219" i="5"/>
  <c r="M150" i="5"/>
  <c r="L150" i="5"/>
  <c r="H63" i="5"/>
  <c r="I63" i="5"/>
  <c r="L137" i="5"/>
  <c r="M137" i="5" s="1"/>
  <c r="L161" i="5"/>
  <c r="M161" i="5"/>
  <c r="M158" i="5"/>
  <c r="L158" i="5"/>
  <c r="H227" i="5"/>
  <c r="I227" i="5" s="1"/>
  <c r="L138" i="5"/>
  <c r="M138" i="5"/>
  <c r="L64" i="5"/>
  <c r="M64" i="5" s="1"/>
  <c r="K64" i="5"/>
  <c r="J64" i="5"/>
  <c r="L125" i="5"/>
  <c r="M125" i="5" s="1"/>
  <c r="H41" i="5"/>
  <c r="I41" i="5" s="1"/>
  <c r="H49" i="5"/>
  <c r="I49" i="5" s="1"/>
  <c r="J39" i="5"/>
  <c r="L39" i="5"/>
  <c r="K39" i="5"/>
  <c r="M39" i="5" s="1"/>
  <c r="L52" i="5"/>
  <c r="K52" i="5"/>
  <c r="J52" i="5"/>
  <c r="M52" i="5" s="1"/>
  <c r="H66" i="5"/>
  <c r="I66" i="5" s="1"/>
  <c r="H205" i="5"/>
  <c r="I205" i="5"/>
  <c r="L154" i="5"/>
  <c r="M154" i="5" s="1"/>
  <c r="H86" i="5"/>
  <c r="I86" i="5" s="1"/>
  <c r="K6" i="5"/>
  <c r="L6" i="5"/>
  <c r="J6" i="5"/>
  <c r="M6" i="5" s="1"/>
  <c r="H214" i="5"/>
  <c r="I214" i="5" s="1"/>
  <c r="L167" i="5"/>
  <c r="M167" i="5" s="1"/>
  <c r="H84" i="5"/>
  <c r="I84" i="5" s="1"/>
  <c r="H31" i="5"/>
  <c r="I31" i="5" s="1"/>
  <c r="L133" i="5"/>
  <c r="M133" i="5" s="1"/>
  <c r="H111" i="5"/>
  <c r="I111" i="5" s="1"/>
  <c r="H223" i="5"/>
  <c r="I223" i="5" s="1"/>
  <c r="L43" i="5"/>
  <c r="K43" i="5"/>
  <c r="J43" i="5"/>
  <c r="M43" i="5" s="1"/>
  <c r="K9" i="5"/>
  <c r="J9" i="5"/>
  <c r="M9" i="5" s="1"/>
  <c r="L9" i="5"/>
  <c r="M151" i="5"/>
  <c r="L151" i="5"/>
  <c r="H54" i="5"/>
  <c r="I54" i="5"/>
  <c r="O106" i="5"/>
  <c r="N106" i="5"/>
  <c r="L78" i="5"/>
  <c r="K78" i="5"/>
  <c r="J78" i="5"/>
  <c r="M78" i="5" s="1"/>
  <c r="H34" i="5"/>
  <c r="I34" i="5" s="1"/>
  <c r="M48" i="5"/>
  <c r="J48" i="5"/>
  <c r="L48" i="5"/>
  <c r="K48" i="5"/>
  <c r="K38" i="5"/>
  <c r="J38" i="5"/>
  <c r="L38" i="5"/>
  <c r="M38" i="5" s="1"/>
  <c r="I10" i="5"/>
  <c r="H10" i="5"/>
  <c r="H199" i="5"/>
  <c r="I199" i="5" s="1"/>
  <c r="M141" i="5"/>
  <c r="L141" i="5"/>
  <c r="N103" i="5"/>
  <c r="O103" i="5"/>
  <c r="N69" i="5"/>
  <c r="O69" i="5" s="1"/>
  <c r="L120" i="5"/>
  <c r="M120" i="5" s="1"/>
  <c r="I32" i="5"/>
  <c r="H32" i="5"/>
  <c r="H74" i="5"/>
  <c r="I74" i="5" s="1"/>
  <c r="I195" i="5"/>
  <c r="H195" i="5"/>
  <c r="H110" i="5"/>
  <c r="I110" i="5" s="1"/>
  <c r="H20" i="5"/>
  <c r="I20" i="5" s="1"/>
  <c r="H16" i="5"/>
  <c r="I16" i="5" s="1"/>
  <c r="K50" i="5"/>
  <c r="L50" i="5"/>
  <c r="J50" i="5"/>
  <c r="M50" i="5" s="1"/>
  <c r="I108" i="5"/>
  <c r="H108" i="5"/>
  <c r="H19" i="5"/>
  <c r="I19" i="5"/>
  <c r="I73" i="5"/>
  <c r="H73" i="5"/>
  <c r="H4" i="5"/>
  <c r="I4" i="5" s="1"/>
  <c r="K21" i="5"/>
  <c r="L21" i="5"/>
  <c r="J21" i="5"/>
  <c r="M21" i="5" s="1"/>
  <c r="I68" i="5"/>
  <c r="H68" i="5"/>
  <c r="L61" i="5"/>
  <c r="K61" i="5"/>
  <c r="J61" i="5"/>
  <c r="M61" i="5" s="1"/>
  <c r="H206" i="5"/>
  <c r="I206" i="5"/>
  <c r="M47" i="5"/>
  <c r="K47" i="5"/>
  <c r="J47" i="5"/>
  <c r="L47" i="5"/>
  <c r="I209" i="5"/>
  <c r="H209" i="5"/>
  <c r="L100" i="5"/>
  <c r="K100" i="5"/>
  <c r="M100" i="5" s="1"/>
  <c r="J100" i="5"/>
  <c r="L14" i="5"/>
  <c r="K14" i="5"/>
  <c r="J14" i="5"/>
  <c r="M14" i="5" s="1"/>
  <c r="H5" i="5"/>
  <c r="I5" i="5"/>
  <c r="I25" i="5"/>
  <c r="H25" i="5"/>
  <c r="H88" i="5"/>
  <c r="I88" i="5" s="1"/>
  <c r="H93" i="5"/>
  <c r="I93" i="5" s="1"/>
  <c r="J56" i="5"/>
  <c r="K56" i="5"/>
  <c r="M56" i="5"/>
  <c r="L56" i="5"/>
  <c r="H24" i="5"/>
  <c r="I24" i="5" s="1"/>
  <c r="M146" i="5"/>
  <c r="L146" i="5"/>
  <c r="H217" i="5"/>
  <c r="I217" i="5"/>
  <c r="I51" i="5"/>
  <c r="H51" i="5"/>
  <c r="H11" i="5"/>
  <c r="I11" i="5" s="1"/>
  <c r="I62" i="5"/>
  <c r="H62" i="5"/>
  <c r="L129" i="5"/>
  <c r="M129" i="5" s="1"/>
  <c r="H215" i="5"/>
  <c r="I215" i="5" s="1"/>
  <c r="K94" i="5"/>
  <c r="L94" i="5"/>
  <c r="M94" i="5" s="1"/>
  <c r="J94" i="5"/>
  <c r="K45" i="5"/>
  <c r="L45" i="5"/>
  <c r="M45" i="5" s="1"/>
  <c r="J45" i="5"/>
  <c r="H46" i="5"/>
  <c r="I46" i="5"/>
  <c r="H58" i="5"/>
  <c r="I58" i="5" s="1"/>
  <c r="N83" i="5"/>
  <c r="O83" i="5"/>
  <c r="H37" i="5"/>
  <c r="I37" i="5" s="1"/>
  <c r="L153" i="5"/>
  <c r="M153" i="5"/>
  <c r="L89" i="5"/>
  <c r="K89" i="5"/>
  <c r="J89" i="5"/>
  <c r="M89" i="5" s="1"/>
  <c r="H216" i="5"/>
  <c r="I216" i="5" s="1"/>
  <c r="L99" i="5"/>
  <c r="K99" i="5"/>
  <c r="M99" i="5" s="1"/>
  <c r="J99" i="5"/>
  <c r="L136" i="5"/>
  <c r="M136" i="5"/>
  <c r="L118" i="5"/>
  <c r="M118" i="5" s="1"/>
  <c r="H79" i="5"/>
  <c r="I79" i="5" s="1"/>
  <c r="H197" i="5"/>
  <c r="I197" i="5" s="1"/>
  <c r="L26" i="5"/>
  <c r="K26" i="5"/>
  <c r="M26" i="5" s="1"/>
  <c r="J26" i="5"/>
  <c r="K53" i="5"/>
  <c r="J53" i="5"/>
  <c r="M53" i="5"/>
  <c r="L53" i="5"/>
  <c r="K81" i="5"/>
  <c r="L81" i="5"/>
  <c r="J81" i="5"/>
  <c r="M81" i="5" s="1"/>
  <c r="K29" i="5"/>
  <c r="J29" i="5"/>
  <c r="M29" i="5" s="1"/>
  <c r="L29" i="5"/>
  <c r="H17" i="5"/>
  <c r="I17" i="5" s="1"/>
  <c r="N98" i="5"/>
  <c r="O98" i="5" s="1"/>
  <c r="L163" i="5"/>
  <c r="M163" i="5" s="1"/>
  <c r="H194" i="5"/>
  <c r="I194" i="5" s="1"/>
  <c r="L55" i="5"/>
  <c r="K55" i="5"/>
  <c r="M55" i="5" s="1"/>
  <c r="J55" i="5"/>
  <c r="H211" i="5"/>
  <c r="I211" i="5" s="1"/>
  <c r="L175" i="5"/>
  <c r="M175" i="5" s="1"/>
  <c r="H203" i="5"/>
  <c r="I203" i="5" s="1"/>
  <c r="H71" i="5"/>
  <c r="I71" i="5" s="1"/>
  <c r="H36" i="5"/>
  <c r="I36" i="5"/>
  <c r="J82" i="5"/>
  <c r="L82" i="5"/>
  <c r="K82" i="5"/>
  <c r="M82" i="5" s="1"/>
  <c r="L185" i="5"/>
  <c r="M185" i="5" s="1"/>
  <c r="H105" i="5"/>
  <c r="I105" i="5"/>
  <c r="M116" i="5"/>
  <c r="L116" i="5"/>
  <c r="H202" i="5"/>
  <c r="I202" i="5" s="1"/>
  <c r="I35" i="5"/>
  <c r="H35" i="5"/>
  <c r="L181" i="5"/>
  <c r="M181" i="5" s="1"/>
  <c r="K28" i="5"/>
  <c r="L28" i="5"/>
  <c r="J28" i="5"/>
  <c r="M28" i="5" s="1"/>
  <c r="I18" i="5"/>
  <c r="H18" i="5"/>
  <c r="H59" i="5"/>
  <c r="I59" i="5" s="1"/>
  <c r="I213" i="5"/>
  <c r="H213" i="5"/>
  <c r="L134" i="5"/>
  <c r="M134" i="5" s="1"/>
  <c r="M183" i="5"/>
  <c r="L183" i="5"/>
  <c r="H85" i="5"/>
  <c r="I85" i="5"/>
  <c r="I102" i="5"/>
  <c r="H102" i="5"/>
  <c r="H77" i="5"/>
  <c r="I77" i="5" s="1"/>
  <c r="M177" i="5"/>
  <c r="L177" i="5"/>
  <c r="J107" i="5"/>
  <c r="M107" i="5" s="1"/>
  <c r="L107" i="5"/>
  <c r="K107" i="5"/>
  <c r="H76" i="5"/>
  <c r="I76" i="5" s="1"/>
  <c r="I198" i="5"/>
  <c r="H198" i="5"/>
  <c r="L72" i="5"/>
  <c r="K72" i="5"/>
  <c r="J72" i="5"/>
  <c r="M72" i="5" s="1"/>
  <c r="L96" i="5"/>
  <c r="K96" i="5"/>
  <c r="M96" i="5" s="1"/>
  <c r="J96" i="5"/>
  <c r="K70" i="5"/>
  <c r="J70" i="5"/>
  <c r="M70" i="5"/>
  <c r="L70" i="5"/>
  <c r="L170" i="5"/>
  <c r="M170" i="5" s="1"/>
  <c r="I75" i="5"/>
  <c r="H75" i="5"/>
  <c r="L186" i="5"/>
  <c r="M186" i="5" s="1"/>
  <c r="I231" i="5"/>
  <c r="H231" i="5"/>
  <c r="L8" i="5"/>
  <c r="J8" i="5"/>
  <c r="M8" i="5" s="1"/>
  <c r="K8" i="5"/>
  <c r="J22" i="5"/>
  <c r="M22" i="5" s="1"/>
  <c r="L22" i="5"/>
  <c r="K22" i="5"/>
  <c r="J30" i="5"/>
  <c r="M30" i="5" s="1"/>
  <c r="L30" i="5"/>
  <c r="K30" i="5"/>
  <c r="L44" i="5"/>
  <c r="K44" i="5"/>
  <c r="J44" i="5"/>
  <c r="M44" i="5" s="1"/>
  <c r="H42" i="5"/>
  <c r="I42" i="5" s="1"/>
  <c r="K27" i="5"/>
  <c r="L27" i="5"/>
  <c r="J27" i="5"/>
  <c r="M27" i="5" s="1"/>
  <c r="H13" i="5"/>
  <c r="I13" i="5" s="1"/>
  <c r="B79" i="1" l="1"/>
  <c r="Q43" i="4"/>
  <c r="R43" i="4"/>
  <c r="Q88" i="4"/>
  <c r="R88" i="4"/>
  <c r="M104" i="4"/>
  <c r="N104" i="4"/>
  <c r="P104" i="4" s="1"/>
  <c r="O104" i="4"/>
  <c r="O42" i="4"/>
  <c r="M42" i="4"/>
  <c r="N42" i="4"/>
  <c r="P42" i="4" s="1"/>
  <c r="N80" i="4"/>
  <c r="O80" i="4"/>
  <c r="M80" i="4"/>
  <c r="P80" i="4"/>
  <c r="Q85" i="4"/>
  <c r="R85" i="4"/>
  <c r="Q19" i="4"/>
  <c r="R19" i="4"/>
  <c r="M45" i="4"/>
  <c r="N45" i="4"/>
  <c r="O45" i="4"/>
  <c r="P45" i="4"/>
  <c r="Q107" i="4"/>
  <c r="R107" i="4"/>
  <c r="Q64" i="4"/>
  <c r="R64" i="4"/>
  <c r="Q38" i="4"/>
  <c r="R38" i="4"/>
  <c r="M36" i="4"/>
  <c r="P36" i="4" s="1"/>
  <c r="N36" i="4"/>
  <c r="O36" i="4"/>
  <c r="Q54" i="4"/>
  <c r="R54" i="4"/>
  <c r="Q111" i="4"/>
  <c r="R111" i="4"/>
  <c r="M20" i="4"/>
  <c r="P20" i="4" s="1"/>
  <c r="N20" i="4"/>
  <c r="O20" i="4"/>
  <c r="Q76" i="4"/>
  <c r="R76" i="4"/>
  <c r="Q27" i="4"/>
  <c r="R27" i="4"/>
  <c r="M91" i="4"/>
  <c r="P91" i="4" s="1"/>
  <c r="N91" i="4"/>
  <c r="O91" i="4"/>
  <c r="M93" i="4"/>
  <c r="O93" i="4"/>
  <c r="N93" i="4"/>
  <c r="P93" i="4"/>
  <c r="N18" i="4"/>
  <c r="O18" i="4"/>
  <c r="M18" i="4"/>
  <c r="P18" i="4" s="1"/>
  <c r="Q14" i="4"/>
  <c r="R14" i="4"/>
  <c r="M12" i="4"/>
  <c r="N12" i="4"/>
  <c r="O12" i="4"/>
  <c r="P12" i="4" s="1"/>
  <c r="Q92" i="4"/>
  <c r="R92" i="4"/>
  <c r="Q101" i="4"/>
  <c r="R101" i="4"/>
  <c r="M66" i="4"/>
  <c r="O66" i="4"/>
  <c r="N66" i="4"/>
  <c r="P66" i="4" s="1"/>
  <c r="M77" i="4"/>
  <c r="N77" i="4"/>
  <c r="O77" i="4"/>
  <c r="P77" i="4"/>
  <c r="Q103" i="4"/>
  <c r="R103" i="4" s="1"/>
  <c r="N46" i="4"/>
  <c r="P46" i="4" s="1"/>
  <c r="O46" i="4"/>
  <c r="M46" i="4"/>
  <c r="M83" i="4"/>
  <c r="N83" i="4"/>
  <c r="O83" i="4"/>
  <c r="P83" i="4" s="1"/>
  <c r="Q39" i="4"/>
  <c r="R39" i="4"/>
  <c r="O75" i="4"/>
  <c r="M75" i="4"/>
  <c r="N75" i="4"/>
  <c r="P75" i="4" s="1"/>
  <c r="Q69" i="4"/>
  <c r="R69" i="4"/>
  <c r="M31" i="4"/>
  <c r="P31" i="4" s="1"/>
  <c r="N31" i="4"/>
  <c r="O31" i="4"/>
  <c r="M73" i="4"/>
  <c r="N73" i="4"/>
  <c r="O73" i="4"/>
  <c r="P73" i="4"/>
  <c r="N96" i="4"/>
  <c r="M96" i="4"/>
  <c r="P96" i="4" s="1"/>
  <c r="O96" i="4"/>
  <c r="Q97" i="4"/>
  <c r="R97" i="4"/>
  <c r="Q56" i="4"/>
  <c r="R56" i="4"/>
  <c r="M34" i="4"/>
  <c r="P34" i="4" s="1"/>
  <c r="N34" i="4"/>
  <c r="O34" i="4"/>
  <c r="M65" i="4"/>
  <c r="N65" i="4"/>
  <c r="O65" i="4"/>
  <c r="P65" i="4"/>
  <c r="Q47" i="4"/>
  <c r="R47" i="4"/>
  <c r="M109" i="4"/>
  <c r="N109" i="4"/>
  <c r="O109" i="4"/>
  <c r="P109" i="4"/>
  <c r="Q28" i="4"/>
  <c r="R28" i="4" s="1"/>
  <c r="Q15" i="4"/>
  <c r="R15" i="4"/>
  <c r="Q52" i="4"/>
  <c r="R52" i="4"/>
  <c r="M61" i="4"/>
  <c r="N61" i="4"/>
  <c r="O61" i="4"/>
  <c r="P61" i="4"/>
  <c r="N106" i="4"/>
  <c r="M106" i="4"/>
  <c r="P106" i="4" s="1"/>
  <c r="O106" i="4"/>
  <c r="N95" i="4"/>
  <c r="O95" i="4"/>
  <c r="M95" i="4"/>
  <c r="P95" i="4"/>
  <c r="M37" i="4"/>
  <c r="P37" i="4" s="1"/>
  <c r="N37" i="4"/>
  <c r="O37" i="4"/>
  <c r="N70" i="4"/>
  <c r="O70" i="4"/>
  <c r="M70" i="4"/>
  <c r="P70" i="4" s="1"/>
  <c r="M74" i="4"/>
  <c r="P74" i="4" s="1"/>
  <c r="O74" i="4"/>
  <c r="N74" i="4"/>
  <c r="Q90" i="4"/>
  <c r="R90" i="4"/>
  <c r="Q68" i="4"/>
  <c r="R68" i="4" s="1"/>
  <c r="O94" i="4"/>
  <c r="M94" i="4"/>
  <c r="P94" i="4" s="1"/>
  <c r="N94" i="4"/>
  <c r="M10" i="4"/>
  <c r="N10" i="4"/>
  <c r="O10" i="4"/>
  <c r="P10" i="4"/>
  <c r="Q41" i="4"/>
  <c r="R41" i="4"/>
  <c r="O21" i="4"/>
  <c r="N21" i="4"/>
  <c r="M21" i="4"/>
  <c r="P21" i="4" s="1"/>
  <c r="N79" i="4"/>
  <c r="O79" i="4"/>
  <c r="M79" i="4"/>
  <c r="P79" i="4"/>
  <c r="Q9" i="4"/>
  <c r="R9" i="4"/>
  <c r="O86" i="4"/>
  <c r="M86" i="4"/>
  <c r="P86" i="4" s="1"/>
  <c r="N86" i="4"/>
  <c r="M13" i="4"/>
  <c r="P13" i="4" s="1"/>
  <c r="N13" i="4"/>
  <c r="O13" i="4"/>
  <c r="Q59" i="4"/>
  <c r="R59" i="4" s="1"/>
  <c r="M50" i="4"/>
  <c r="N50" i="4"/>
  <c r="O50" i="4"/>
  <c r="P50" i="4" s="1"/>
  <c r="O58" i="4"/>
  <c r="M58" i="4"/>
  <c r="N58" i="4"/>
  <c r="P58" i="4" s="1"/>
  <c r="M29" i="4"/>
  <c r="N29" i="4"/>
  <c r="O29" i="4"/>
  <c r="P29" i="4"/>
  <c r="Q23" i="4"/>
  <c r="R23" i="4"/>
  <c r="M99" i="4"/>
  <c r="N99" i="4"/>
  <c r="O99" i="4"/>
  <c r="P99" i="4"/>
  <c r="Q44" i="4"/>
  <c r="R44" i="4"/>
  <c r="O26" i="4"/>
  <c r="M26" i="4"/>
  <c r="N26" i="4"/>
  <c r="P26" i="4" s="1"/>
  <c r="Q17" i="4"/>
  <c r="R17" i="4"/>
  <c r="N78" i="4"/>
  <c r="P78" i="4" s="1"/>
  <c r="O78" i="4"/>
  <c r="M78" i="4"/>
  <c r="N53" i="4"/>
  <c r="O53" i="4"/>
  <c r="M53" i="4"/>
  <c r="P53" i="4" s="1"/>
  <c r="Q98" i="4"/>
  <c r="R98" i="4" s="1"/>
  <c r="M49" i="4"/>
  <c r="N49" i="4"/>
  <c r="O49" i="4"/>
  <c r="P49" i="4"/>
  <c r="Q60" i="4"/>
  <c r="R60" i="4" s="1"/>
  <c r="M33" i="4"/>
  <c r="P33" i="4" s="1"/>
  <c r="N33" i="4"/>
  <c r="O33" i="4"/>
  <c r="O7" i="4"/>
  <c r="N7" i="4"/>
  <c r="M7" i="4"/>
  <c r="P7" i="4" s="1"/>
  <c r="Q6" i="4"/>
  <c r="R6" i="4" s="1"/>
  <c r="N26" i="5"/>
  <c r="O26" i="5"/>
  <c r="K11" i="5"/>
  <c r="J11" i="5"/>
  <c r="L11" i="5"/>
  <c r="M11" i="5" s="1"/>
  <c r="J41" i="5"/>
  <c r="M41" i="5"/>
  <c r="L41" i="5"/>
  <c r="K41" i="5"/>
  <c r="O72" i="5"/>
  <c r="N72" i="5"/>
  <c r="N6" i="5"/>
  <c r="O6" i="5" s="1"/>
  <c r="L77" i="5"/>
  <c r="M77" i="5"/>
  <c r="K77" i="5"/>
  <c r="J77" i="5"/>
  <c r="L17" i="5"/>
  <c r="K17" i="5"/>
  <c r="J17" i="5"/>
  <c r="M17" i="5" s="1"/>
  <c r="K93" i="5"/>
  <c r="M93" i="5"/>
  <c r="L93" i="5"/>
  <c r="J93" i="5"/>
  <c r="L76" i="5"/>
  <c r="K76" i="5"/>
  <c r="J76" i="5"/>
  <c r="M76" i="5" s="1"/>
  <c r="J59" i="5"/>
  <c r="M59" i="5" s="1"/>
  <c r="K59" i="5"/>
  <c r="L59" i="5"/>
  <c r="N29" i="5"/>
  <c r="O29" i="5" s="1"/>
  <c r="N100" i="5"/>
  <c r="O100" i="5" s="1"/>
  <c r="J84" i="5"/>
  <c r="M84" i="5"/>
  <c r="L84" i="5"/>
  <c r="K84" i="5"/>
  <c r="J23" i="5"/>
  <c r="M23" i="5" s="1"/>
  <c r="L23" i="5"/>
  <c r="K23" i="5"/>
  <c r="L42" i="5"/>
  <c r="M42" i="5"/>
  <c r="K42" i="5"/>
  <c r="J42" i="5"/>
  <c r="N96" i="5"/>
  <c r="O96" i="5" s="1"/>
  <c r="N55" i="5"/>
  <c r="O55" i="5"/>
  <c r="N45" i="5"/>
  <c r="O45" i="5"/>
  <c r="L24" i="5"/>
  <c r="K24" i="5"/>
  <c r="J24" i="5"/>
  <c r="M24" i="5" s="1"/>
  <c r="N50" i="5"/>
  <c r="O50" i="5"/>
  <c r="L74" i="5"/>
  <c r="M74" i="5" s="1"/>
  <c r="K74" i="5"/>
  <c r="J74" i="5"/>
  <c r="N43" i="5"/>
  <c r="O43" i="5" s="1"/>
  <c r="J49" i="5"/>
  <c r="L49" i="5"/>
  <c r="K49" i="5"/>
  <c r="M49" i="5"/>
  <c r="N44" i="5"/>
  <c r="O44" i="5"/>
  <c r="N81" i="5"/>
  <c r="O81" i="5" s="1"/>
  <c r="K37" i="5"/>
  <c r="J37" i="5"/>
  <c r="L37" i="5"/>
  <c r="M37" i="5" s="1"/>
  <c r="N61" i="5"/>
  <c r="O61" i="5"/>
  <c r="I234" i="5"/>
  <c r="N52" i="5"/>
  <c r="O52" i="5"/>
  <c r="N8" i="5"/>
  <c r="O8" i="5" s="1"/>
  <c r="K71" i="5"/>
  <c r="M71" i="5" s="1"/>
  <c r="J71" i="5"/>
  <c r="L71" i="5"/>
  <c r="N94" i="5"/>
  <c r="O94" i="5"/>
  <c r="O14" i="5"/>
  <c r="N14" i="5"/>
  <c r="L16" i="5"/>
  <c r="K16" i="5"/>
  <c r="J16" i="5"/>
  <c r="M16" i="5" s="1"/>
  <c r="L34" i="5"/>
  <c r="K34" i="5"/>
  <c r="J34" i="5"/>
  <c r="M34" i="5" s="1"/>
  <c r="L13" i="5"/>
  <c r="J13" i="5"/>
  <c r="K13" i="5"/>
  <c r="M13" i="5" s="1"/>
  <c r="K79" i="5"/>
  <c r="L79" i="5"/>
  <c r="J79" i="5"/>
  <c r="M79" i="5" s="1"/>
  <c r="O89" i="5"/>
  <c r="N89" i="5"/>
  <c r="L58" i="5"/>
  <c r="K58" i="5"/>
  <c r="J58" i="5"/>
  <c r="M58" i="5"/>
  <c r="K20" i="5"/>
  <c r="J20" i="5"/>
  <c r="M20" i="5" s="1"/>
  <c r="L20" i="5"/>
  <c r="N38" i="5"/>
  <c r="O38" i="5" s="1"/>
  <c r="N78" i="5"/>
  <c r="O78" i="5"/>
  <c r="L111" i="5"/>
  <c r="J111" i="5"/>
  <c r="M111" i="5" s="1"/>
  <c r="K111" i="5"/>
  <c r="N22" i="5"/>
  <c r="O22" i="5" s="1"/>
  <c r="N99" i="5"/>
  <c r="O99" i="5" s="1"/>
  <c r="K4" i="5"/>
  <c r="L4" i="5"/>
  <c r="M4" i="5" s="1"/>
  <c r="J4" i="5"/>
  <c r="L66" i="5"/>
  <c r="J66" i="5"/>
  <c r="M66" i="5" s="1"/>
  <c r="K66" i="5"/>
  <c r="N107" i="5"/>
  <c r="O107" i="5" s="1"/>
  <c r="O28" i="5"/>
  <c r="N28" i="5"/>
  <c r="N27" i="5"/>
  <c r="O27" i="5"/>
  <c r="K110" i="5"/>
  <c r="L110" i="5"/>
  <c r="J110" i="5"/>
  <c r="M110" i="5" s="1"/>
  <c r="L86" i="5"/>
  <c r="J86" i="5"/>
  <c r="M86" i="5" s="1"/>
  <c r="K86" i="5"/>
  <c r="N39" i="5"/>
  <c r="O39" i="5" s="1"/>
  <c r="N64" i="5"/>
  <c r="O64" i="5" s="1"/>
  <c r="L97" i="5"/>
  <c r="K97" i="5"/>
  <c r="J97" i="5"/>
  <c r="M97" i="5" s="1"/>
  <c r="N30" i="5"/>
  <c r="O30" i="5" s="1"/>
  <c r="N82" i="5"/>
  <c r="O82" i="5" s="1"/>
  <c r="L88" i="5"/>
  <c r="K88" i="5"/>
  <c r="J88" i="5"/>
  <c r="M88" i="5" s="1"/>
  <c r="N21" i="5"/>
  <c r="O21" i="5" s="1"/>
  <c r="N9" i="5"/>
  <c r="O9" i="5" s="1"/>
  <c r="J31" i="5"/>
  <c r="M31" i="5" s="1"/>
  <c r="L31" i="5"/>
  <c r="K31" i="5"/>
  <c r="J57" i="5"/>
  <c r="M57" i="5" s="1"/>
  <c r="L57" i="5"/>
  <c r="K57" i="5"/>
  <c r="O15" i="5"/>
  <c r="N15" i="5"/>
  <c r="N47" i="5"/>
  <c r="O47" i="5"/>
  <c r="L5" i="5"/>
  <c r="K5" i="5"/>
  <c r="J5" i="5"/>
  <c r="M5" i="5"/>
  <c r="K19" i="5"/>
  <c r="J19" i="5"/>
  <c r="M19" i="5" s="1"/>
  <c r="L19" i="5"/>
  <c r="K54" i="5"/>
  <c r="J54" i="5"/>
  <c r="M54" i="5" s="1"/>
  <c r="L54" i="5"/>
  <c r="O70" i="5"/>
  <c r="N70" i="5"/>
  <c r="M190" i="5"/>
  <c r="N53" i="5"/>
  <c r="O53" i="5" s="1"/>
  <c r="K62" i="5"/>
  <c r="J62" i="5"/>
  <c r="L62" i="5"/>
  <c r="M62" i="5" s="1"/>
  <c r="L85" i="5"/>
  <c r="K85" i="5"/>
  <c r="J85" i="5"/>
  <c r="M85" i="5" s="1"/>
  <c r="K105" i="5"/>
  <c r="L105" i="5"/>
  <c r="J105" i="5"/>
  <c r="M105" i="5" s="1"/>
  <c r="K46" i="5"/>
  <c r="L46" i="5"/>
  <c r="J46" i="5"/>
  <c r="M46" i="5" s="1"/>
  <c r="K35" i="5"/>
  <c r="L35" i="5"/>
  <c r="J35" i="5"/>
  <c r="M35" i="5" s="1"/>
  <c r="L25" i="5"/>
  <c r="K25" i="5"/>
  <c r="J25" i="5"/>
  <c r="M25" i="5" s="1"/>
  <c r="J68" i="5"/>
  <c r="K68" i="5"/>
  <c r="M68" i="5" s="1"/>
  <c r="L68" i="5"/>
  <c r="K10" i="5"/>
  <c r="L10" i="5"/>
  <c r="J10" i="5"/>
  <c r="M10" i="5" s="1"/>
  <c r="L102" i="5"/>
  <c r="K102" i="5"/>
  <c r="J102" i="5"/>
  <c r="M102" i="5" s="1"/>
  <c r="J108" i="5"/>
  <c r="K108" i="5"/>
  <c r="M108" i="5" s="1"/>
  <c r="L108" i="5"/>
  <c r="L32" i="5"/>
  <c r="K32" i="5"/>
  <c r="J32" i="5"/>
  <c r="M32" i="5" s="1"/>
  <c r="K63" i="5"/>
  <c r="L63" i="5"/>
  <c r="J63" i="5"/>
  <c r="M63" i="5" s="1"/>
  <c r="N65" i="5"/>
  <c r="O65" i="5" s="1"/>
  <c r="K36" i="5"/>
  <c r="M36" i="5"/>
  <c r="J36" i="5"/>
  <c r="L36" i="5"/>
  <c r="L91" i="5"/>
  <c r="K91" i="5"/>
  <c r="J91" i="5"/>
  <c r="M91" i="5" s="1"/>
  <c r="K51" i="5"/>
  <c r="M51" i="5" s="1"/>
  <c r="J51" i="5"/>
  <c r="L51" i="5"/>
  <c r="J73" i="5"/>
  <c r="M73" i="5" s="1"/>
  <c r="L73" i="5"/>
  <c r="K73" i="5"/>
  <c r="N48" i="5"/>
  <c r="O48" i="5" s="1"/>
  <c r="L67" i="5"/>
  <c r="K67" i="5"/>
  <c r="J67" i="5"/>
  <c r="M67" i="5" s="1"/>
  <c r="L75" i="5"/>
  <c r="K75" i="5"/>
  <c r="J75" i="5"/>
  <c r="M75" i="5" s="1"/>
  <c r="K18" i="5"/>
  <c r="L18" i="5"/>
  <c r="J18" i="5"/>
  <c r="M18" i="5" s="1"/>
  <c r="N56" i="5"/>
  <c r="O56" i="5" s="1"/>
  <c r="B80" i="1" l="1"/>
  <c r="Q58" i="4"/>
  <c r="R58" i="4" s="1"/>
  <c r="Q75" i="4"/>
  <c r="R75" i="4" s="1"/>
  <c r="Q26" i="4"/>
  <c r="R26" i="4" s="1"/>
  <c r="Q46" i="4"/>
  <c r="R46" i="4" s="1"/>
  <c r="Q50" i="4"/>
  <c r="R50" i="4" s="1"/>
  <c r="Q36" i="4"/>
  <c r="R36" i="4"/>
  <c r="Q18" i="4"/>
  <c r="R18" i="4" s="1"/>
  <c r="Q94" i="4"/>
  <c r="R94" i="4"/>
  <c r="Q70" i="4"/>
  <c r="R70" i="4" s="1"/>
  <c r="Q96" i="4"/>
  <c r="R96" i="4" s="1"/>
  <c r="Q31" i="4"/>
  <c r="R31" i="4"/>
  <c r="Q83" i="4"/>
  <c r="R83" i="4" s="1"/>
  <c r="Q91" i="4"/>
  <c r="R91" i="4" s="1"/>
  <c r="Q66" i="4"/>
  <c r="R66" i="4" s="1"/>
  <c r="Q13" i="4"/>
  <c r="R13" i="4"/>
  <c r="Q37" i="4"/>
  <c r="R37" i="4"/>
  <c r="Q104" i="4"/>
  <c r="R104" i="4"/>
  <c r="Q86" i="4"/>
  <c r="R86" i="4"/>
  <c r="Q74" i="4"/>
  <c r="R74" i="4" s="1"/>
  <c r="Q20" i="4"/>
  <c r="R20" i="4"/>
  <c r="Q78" i="4"/>
  <c r="R78" i="4"/>
  <c r="Q42" i="4"/>
  <c r="R42" i="4" s="1"/>
  <c r="Q106" i="4"/>
  <c r="R106" i="4"/>
  <c r="Q53" i="4"/>
  <c r="R53" i="4"/>
  <c r="Q33" i="4"/>
  <c r="R33" i="4"/>
  <c r="Q21" i="4"/>
  <c r="R21" i="4"/>
  <c r="Q34" i="4"/>
  <c r="R34" i="4" s="1"/>
  <c r="Q12" i="4"/>
  <c r="R12" i="4"/>
  <c r="Q29" i="4"/>
  <c r="R29" i="4"/>
  <c r="Q61" i="4"/>
  <c r="R61" i="4"/>
  <c r="Q65" i="4"/>
  <c r="R65" i="4"/>
  <c r="Q93" i="4"/>
  <c r="R93" i="4"/>
  <c r="Q49" i="4"/>
  <c r="R49" i="4" s="1"/>
  <c r="Q109" i="4"/>
  <c r="R109" i="4" s="1"/>
  <c r="Q77" i="4"/>
  <c r="R77" i="4" s="1"/>
  <c r="Q79" i="4"/>
  <c r="R79" i="4"/>
  <c r="Q80" i="4"/>
  <c r="R80" i="4"/>
  <c r="Q10" i="4"/>
  <c r="R10" i="4" s="1"/>
  <c r="Q95" i="4"/>
  <c r="R95" i="4"/>
  <c r="Q45" i="4"/>
  <c r="R45" i="4"/>
  <c r="Q99" i="4"/>
  <c r="R99" i="4" s="1"/>
  <c r="Q73" i="4"/>
  <c r="R73" i="4" s="1"/>
  <c r="Q7" i="4"/>
  <c r="R7" i="4" s="1"/>
  <c r="N73" i="5"/>
  <c r="O73" i="5" s="1"/>
  <c r="N71" i="5"/>
  <c r="O71" i="5" s="1"/>
  <c r="N35" i="5"/>
  <c r="O35" i="5"/>
  <c r="N13" i="5"/>
  <c r="O13" i="5" s="1"/>
  <c r="N88" i="5"/>
  <c r="O88" i="5" s="1"/>
  <c r="N108" i="5"/>
  <c r="O108" i="5"/>
  <c r="N91" i="5"/>
  <c r="O91" i="5"/>
  <c r="N63" i="5"/>
  <c r="O63" i="5" s="1"/>
  <c r="N68" i="5"/>
  <c r="O68" i="5" s="1"/>
  <c r="N46" i="5"/>
  <c r="O46" i="5" s="1"/>
  <c r="N57" i="5"/>
  <c r="O57" i="5" s="1"/>
  <c r="N34" i="5"/>
  <c r="O34" i="5"/>
  <c r="N74" i="5"/>
  <c r="O74" i="5" s="1"/>
  <c r="N11" i="5"/>
  <c r="O11" i="5" s="1"/>
  <c r="N19" i="5"/>
  <c r="O19" i="5"/>
  <c r="N66" i="5"/>
  <c r="O66" i="5" s="1"/>
  <c r="N67" i="5"/>
  <c r="O67" i="5" s="1"/>
  <c r="N62" i="5"/>
  <c r="O62" i="5"/>
  <c r="N54" i="5"/>
  <c r="O54" i="5" s="1"/>
  <c r="N86" i="5"/>
  <c r="O86" i="5" s="1"/>
  <c r="N23" i="5"/>
  <c r="O23" i="5" s="1"/>
  <c r="N10" i="5"/>
  <c r="O10" i="5" s="1"/>
  <c r="N111" i="5"/>
  <c r="O111" i="5" s="1"/>
  <c r="N85" i="5"/>
  <c r="O85" i="5" s="1"/>
  <c r="N51" i="5"/>
  <c r="O51" i="5" s="1"/>
  <c r="N4" i="5"/>
  <c r="O4" i="5" s="1"/>
  <c r="N18" i="5"/>
  <c r="O18" i="5"/>
  <c r="N102" i="5"/>
  <c r="O102" i="5" s="1"/>
  <c r="N25" i="5"/>
  <c r="O25" i="5"/>
  <c r="N20" i="5"/>
  <c r="O20" i="5" s="1"/>
  <c r="N79" i="5"/>
  <c r="O79" i="5"/>
  <c r="N59" i="5"/>
  <c r="O59" i="5" s="1"/>
  <c r="N17" i="5"/>
  <c r="O17" i="5"/>
  <c r="N75" i="5"/>
  <c r="O75" i="5" s="1"/>
  <c r="N32" i="5"/>
  <c r="O32" i="5" s="1"/>
  <c r="N105" i="5"/>
  <c r="O105" i="5" s="1"/>
  <c r="N31" i="5"/>
  <c r="O31" i="5" s="1"/>
  <c r="N97" i="5"/>
  <c r="O97" i="5"/>
  <c r="N110" i="5"/>
  <c r="O110" i="5" s="1"/>
  <c r="N16" i="5"/>
  <c r="O16" i="5" s="1"/>
  <c r="N37" i="5"/>
  <c r="O37" i="5" s="1"/>
  <c r="N24" i="5"/>
  <c r="O24" i="5" s="1"/>
  <c r="N76" i="5"/>
  <c r="O76" i="5" s="1"/>
  <c r="N42" i="5"/>
  <c r="O42" i="5" s="1"/>
  <c r="N5" i="5"/>
  <c r="O5" i="5"/>
  <c r="N36" i="5"/>
  <c r="O36" i="5"/>
  <c r="N84" i="5"/>
  <c r="O84" i="5" s="1"/>
  <c r="N77" i="5"/>
  <c r="O77" i="5"/>
  <c r="O41" i="5"/>
  <c r="N41" i="5"/>
  <c r="N58" i="5"/>
  <c r="O58" i="5"/>
  <c r="N49" i="5"/>
  <c r="O49" i="5" s="1"/>
  <c r="N93" i="5"/>
  <c r="O93" i="5"/>
  <c r="B81" i="1" l="1"/>
  <c r="B83" i="1" s="1"/>
  <c r="B84" i="1" s="1"/>
  <c r="B85" i="1" s="1"/>
  <c r="B86" i="1" s="1"/>
  <c r="B87" i="1" s="1"/>
  <c r="B88" i="1" s="1"/>
  <c r="B90" i="1" s="1"/>
  <c r="B91" i="1" s="1"/>
  <c r="B93" i="1" s="1"/>
  <c r="B95" i="1" s="1"/>
  <c r="B97" i="1" s="1"/>
  <c r="B98" i="1" s="1"/>
  <c r="B99" i="1" s="1"/>
  <c r="B100" i="1" s="1"/>
  <c r="B101" i="1" s="1"/>
  <c r="B103" i="1" s="1"/>
  <c r="B105" i="1" s="1"/>
  <c r="B106" i="1" s="1"/>
  <c r="B107" i="1" s="1"/>
  <c r="B108" i="1" s="1"/>
  <c r="B110" i="1" s="1"/>
  <c r="B111" i="1" s="1"/>
  <c r="O112" i="5"/>
  <c r="I235" i="5" s="1"/>
  <c r="E216" i="1" l="1"/>
  <c r="E217" i="1" s="1"/>
  <c r="E215" i="1"/>
  <c r="E213" i="1"/>
  <c r="E214" i="1" s="1"/>
  <c r="E211" i="1"/>
  <c r="E212" i="1" s="1"/>
  <c r="E220" i="1"/>
  <c r="E208" i="1"/>
  <c r="E204" i="1"/>
  <c r="D204" i="1"/>
  <c r="C204" i="1"/>
  <c r="E203" i="1"/>
  <c r="D203" i="1"/>
  <c r="C203" i="1"/>
  <c r="C202" i="1"/>
  <c r="E201" i="1"/>
  <c r="D201" i="1"/>
  <c r="C201" i="1"/>
  <c r="E200" i="1"/>
  <c r="D200" i="1"/>
  <c r="C200" i="1"/>
  <c r="E199" i="1"/>
  <c r="D199" i="1"/>
  <c r="C199" i="1"/>
  <c r="E198" i="1"/>
  <c r="D198" i="1"/>
  <c r="C198" i="1"/>
  <c r="C197" i="1"/>
  <c r="D196" i="1"/>
  <c r="C195" i="1"/>
  <c r="E194" i="1"/>
  <c r="D194" i="1"/>
  <c r="C194" i="1"/>
  <c r="E193" i="1"/>
  <c r="D193" i="1"/>
  <c r="C193" i="1"/>
  <c r="E192" i="1"/>
  <c r="D192" i="1"/>
  <c r="C192" i="1"/>
  <c r="E191" i="1"/>
  <c r="D191" i="1"/>
  <c r="C191" i="1"/>
  <c r="E190" i="1"/>
  <c r="D190" i="1"/>
  <c r="C190" i="1"/>
  <c r="C189" i="1"/>
  <c r="E188" i="1"/>
  <c r="D188" i="1"/>
  <c r="C188" i="1"/>
  <c r="C187" i="1"/>
  <c r="E186" i="1"/>
  <c r="D186" i="1"/>
  <c r="C186" i="1"/>
  <c r="C185" i="1"/>
  <c r="E184" i="1"/>
  <c r="D184" i="1"/>
  <c r="C184" i="1"/>
  <c r="E183" i="1"/>
  <c r="D183" i="1"/>
  <c r="C183" i="1"/>
  <c r="C182" i="1"/>
  <c r="E181" i="1"/>
  <c r="D181" i="1"/>
  <c r="C181" i="1"/>
  <c r="E180" i="1"/>
  <c r="D180" i="1"/>
  <c r="C180" i="1"/>
  <c r="E179" i="1"/>
  <c r="D179" i="1"/>
  <c r="C179" i="1"/>
  <c r="E178" i="1"/>
  <c r="D178" i="1"/>
  <c r="C178" i="1"/>
  <c r="E177" i="1"/>
  <c r="D177" i="1"/>
  <c r="C177" i="1"/>
  <c r="C176" i="1"/>
  <c r="E175" i="1"/>
  <c r="D175" i="1"/>
  <c r="C175" i="1"/>
  <c r="E174" i="1"/>
  <c r="D174" i="1"/>
  <c r="C174" i="1"/>
  <c r="E173" i="1"/>
  <c r="D173" i="1"/>
  <c r="E172" i="1"/>
  <c r="D172" i="1"/>
  <c r="E171" i="1"/>
  <c r="D171" i="1"/>
  <c r="C171" i="1"/>
  <c r="E170" i="1"/>
  <c r="D170" i="1"/>
  <c r="C170" i="1"/>
  <c r="E169" i="1"/>
  <c r="D169" i="1"/>
  <c r="C169" i="1"/>
  <c r="E168" i="1"/>
  <c r="D168" i="1"/>
  <c r="C168" i="1"/>
  <c r="E167" i="1"/>
  <c r="D167" i="1"/>
  <c r="C167" i="1"/>
  <c r="E166" i="1"/>
  <c r="D166" i="1"/>
  <c r="C166" i="1"/>
  <c r="E165" i="1"/>
  <c r="D165" i="1"/>
  <c r="C165" i="1"/>
  <c r="E164" i="1"/>
  <c r="D164" i="1"/>
  <c r="C164" i="1"/>
  <c r="E163" i="1"/>
  <c r="D163" i="1"/>
  <c r="C163" i="1"/>
  <c r="E162" i="1"/>
  <c r="D162" i="1"/>
  <c r="C162" i="1"/>
  <c r="E161" i="1"/>
  <c r="D161" i="1"/>
  <c r="C161" i="1"/>
  <c r="E160" i="1"/>
  <c r="E159" i="1"/>
  <c r="E158" i="1"/>
  <c r="E157" i="1"/>
  <c r="E155" i="1"/>
  <c r="E154" i="1"/>
  <c r="E153" i="1"/>
  <c r="E152" i="1"/>
  <c r="E151" i="1"/>
  <c r="E150" i="1"/>
  <c r="E149" i="1"/>
  <c r="E148" i="1"/>
  <c r="E147" i="1"/>
  <c r="E146" i="1"/>
  <c r="E145" i="1"/>
  <c r="E144" i="1"/>
  <c r="E143" i="1"/>
  <c r="E142" i="1"/>
  <c r="E141" i="1"/>
  <c r="E140" i="1"/>
  <c r="E139" i="1"/>
  <c r="E138" i="1"/>
  <c r="E137" i="1"/>
  <c r="D160" i="1"/>
  <c r="D159" i="1"/>
  <c r="D158" i="1"/>
  <c r="D157" i="1"/>
  <c r="D155" i="1"/>
  <c r="D154" i="1"/>
  <c r="D153" i="1"/>
  <c r="D152" i="1"/>
  <c r="D151" i="1"/>
  <c r="D150" i="1"/>
  <c r="D149" i="1"/>
  <c r="D148" i="1"/>
  <c r="D147" i="1"/>
  <c r="D146" i="1"/>
  <c r="D145" i="1"/>
  <c r="D144" i="1"/>
  <c r="D143" i="1"/>
  <c r="D142" i="1"/>
  <c r="D141" i="1"/>
  <c r="D140" i="1"/>
  <c r="D139" i="1"/>
  <c r="D138" i="1"/>
  <c r="D137" i="1"/>
  <c r="E135" i="1"/>
  <c r="D135" i="1"/>
  <c r="E134" i="1"/>
  <c r="D134" i="1"/>
  <c r="E133" i="1"/>
  <c r="D133" i="1"/>
  <c r="E132" i="1"/>
  <c r="D132" i="1"/>
  <c r="E131" i="1"/>
  <c r="D131" i="1"/>
  <c r="E130" i="1"/>
  <c r="D130" i="1"/>
  <c r="E128" i="1"/>
  <c r="D128" i="1"/>
  <c r="E127" i="1"/>
  <c r="D127" i="1"/>
  <c r="E126" i="1"/>
  <c r="D126" i="1"/>
  <c r="E125" i="1"/>
  <c r="D125" i="1"/>
  <c r="D123" i="1"/>
  <c r="D122" i="1"/>
  <c r="E121" i="1"/>
  <c r="D121" i="1"/>
  <c r="E120" i="1"/>
  <c r="D120" i="1"/>
  <c r="E118" i="1"/>
  <c r="D118" i="1"/>
  <c r="E117" i="1"/>
  <c r="D117" i="1"/>
  <c r="E116" i="1"/>
  <c r="D116" i="1"/>
  <c r="C120" i="1"/>
  <c r="C121" i="1"/>
  <c r="C124" i="1"/>
  <c r="C129" i="1"/>
  <c r="C130" i="1"/>
  <c r="C131" i="1"/>
  <c r="C132" i="1"/>
  <c r="C133" i="1"/>
  <c r="C134" i="1"/>
  <c r="C135" i="1"/>
  <c r="C136" i="1"/>
  <c r="C137" i="1"/>
  <c r="C138" i="1"/>
  <c r="C139" i="1"/>
  <c r="C140" i="1"/>
  <c r="C141" i="1"/>
  <c r="C142" i="1"/>
  <c r="C143" i="1"/>
  <c r="C144" i="1"/>
  <c r="C145" i="1"/>
  <c r="C146" i="1"/>
  <c r="C147" i="1"/>
  <c r="C148" i="1"/>
  <c r="C149" i="1"/>
  <c r="C153" i="1"/>
  <c r="C154" i="1"/>
  <c r="C155" i="1"/>
  <c r="C156" i="1"/>
  <c r="C157" i="1"/>
  <c r="C158" i="1"/>
  <c r="C159" i="1"/>
  <c r="C160" i="1"/>
  <c r="C116" i="1"/>
  <c r="C117" i="1"/>
  <c r="C118" i="1"/>
  <c r="C119" i="1"/>
  <c r="C115" i="1"/>
  <c r="H242" i="1" l="1"/>
  <c r="E12" i="1"/>
  <c r="E209" i="1" l="1"/>
  <c r="E225" i="1" l="1"/>
  <c r="E223" i="1"/>
  <c r="E222" i="1"/>
</calcChain>
</file>

<file path=xl/sharedStrings.xml><?xml version="1.0" encoding="utf-8"?>
<sst xmlns="http://schemas.openxmlformats.org/spreadsheetml/2006/main" count="1126" uniqueCount="251">
  <si>
    <t>Description of items</t>
  </si>
  <si>
    <t>UOM</t>
  </si>
  <si>
    <t>Pole</t>
  </si>
  <si>
    <t>Conductor &amp; Cable</t>
  </si>
  <si>
    <t>RMU</t>
  </si>
  <si>
    <t>Supply of RMU 33KV 4W 630A LLVV(2ISO+2BKR)+ AUX.PT</t>
  </si>
  <si>
    <t>Pre-Wired FRTU Panel with FRTU</t>
  </si>
  <si>
    <t>Managed Layer2 Ethernet Switch (FRTU Panel)</t>
  </si>
  <si>
    <t>Networking Accessories</t>
  </si>
  <si>
    <t>CMR with Mounting Base for Digital Inputs</t>
  </si>
  <si>
    <t>Interposing Relay for Digital Output</t>
  </si>
  <si>
    <t xml:space="preserve">Battery Charger </t>
  </si>
  <si>
    <t>Battery</t>
  </si>
  <si>
    <t>4G Modem cum Router</t>
  </si>
  <si>
    <t>Instrumentation Cable
12 C X 0.5 mm2,  Armored cable for Status and Indications</t>
  </si>
  <si>
    <t>Instrumentation Cable
7 C X 1.5 mm2, Armored for Control Output</t>
  </si>
  <si>
    <t>Twisted Pair Shielded &amp; Over all shielded Instrumentation Cable
5 P X 1.0 mm2,   Armored for Analog Input</t>
  </si>
  <si>
    <t xml:space="preserve">4 C X 4 mm2 Copper cable for extension of CT &amp; PT </t>
  </si>
  <si>
    <t>2 C X 4 mm2 Cable for DC Power Supply</t>
  </si>
  <si>
    <t>4P X 0.36 mm2, Armored Communication Cable for MFM</t>
  </si>
  <si>
    <t>Armored CAT6 SFTP Cable</t>
  </si>
  <si>
    <t>Un-Armored CAT6 SFTP Cable</t>
  </si>
  <si>
    <t>Multi Function Meter</t>
  </si>
  <si>
    <t>Supply of 11kV RMU 4WAY 630A LLVV WITH FRTU &amp; AUXPT</t>
  </si>
  <si>
    <t>RMU 33KV 630A SINGLE BKR MODULE + AUXPT</t>
  </si>
  <si>
    <t>Cable Jointing Kits</t>
  </si>
  <si>
    <t>Heat Shrinkable jointing kit for 3C x 400  mm2 33KV XLPE Cable (Outdoor type)</t>
  </si>
  <si>
    <t>Heat shrinkable jointing kit for 3C x 400  mm2 33 KV XLPE Cable ((Straight  type))</t>
  </si>
  <si>
    <t>Heat shrinkable jointing kit for 3Cx400mm² 33KV XLPE Cable(indoor type) (TOUCH PROOF)</t>
  </si>
  <si>
    <t>Conductor Insulator &amp; Hardware fitting</t>
  </si>
  <si>
    <t>11kV,5kN pin insulator polymer</t>
  </si>
  <si>
    <t xml:space="preserve">11kV Disc insulator (B&amp;S) 70KN polymer </t>
  </si>
  <si>
    <t>33kV,10kN pin insulator polymer</t>
  </si>
  <si>
    <t>H W fitting(B&amp;S) 120KN,4 Bolt</t>
  </si>
  <si>
    <t>H W fitting(B&amp;S) 90KN,4 Bolt</t>
  </si>
  <si>
    <t xml:space="preserve">Disc insulator (B&amp;S) 90 KN polymer </t>
  </si>
  <si>
    <t>Top Channel 100X50X5mm,each channel length 3.25 mtr</t>
  </si>
  <si>
    <t>AB Switch mounting Channel 100X50X5mm GI channel 3.0mtr long</t>
  </si>
  <si>
    <t>Double Pole Belting Channel 75X40X 4.8mm.,each channel length 3.0 Mtr.</t>
  </si>
  <si>
    <t>AB Switch Side Support Channel 100X50X5mm,each channel length 0.35 mtr.</t>
  </si>
  <si>
    <t>Straight Cross Arm Channel 100X50X5mm, each channel length 1.7 Mtr.</t>
  </si>
  <si>
    <t>Straight Cross Arm Top Channel 100X50X5mm,each channel length 0.306 Mtr.</t>
  </si>
  <si>
    <t>Fish Plate 50X8 mm.,each 0.280 mtr. Length</t>
  </si>
  <si>
    <t>33 KV 1250 AMP Double break (Turn &amp; twist center rotating)isolator without earth switch with PI(Porcelain)</t>
  </si>
  <si>
    <t>11kV AB Switch 400A 3pole 50Hz Horizontal Type</t>
  </si>
  <si>
    <t>40mm nominal bore GI pipe (medium gauge) earthing device with 3 Mtr Long</t>
  </si>
  <si>
    <t>Earthing of Support ( Coil Type )</t>
  </si>
  <si>
    <t>25X6 mm GI Flat</t>
  </si>
  <si>
    <t>HDPE Pipe</t>
  </si>
  <si>
    <t xml:space="preserve">HDPE Pipe ,(Spec PE80 -PN8,200 mm dia) </t>
  </si>
  <si>
    <t xml:space="preserve">HDPE Pipe ,(Spec PE80 -PN8,160 mm dia) </t>
  </si>
  <si>
    <t>HT Stay</t>
  </si>
  <si>
    <t>H.T Stay clamp</t>
  </si>
  <si>
    <t>H.T Stay Insulator</t>
  </si>
  <si>
    <t>7/10 SWG Stay Wire</t>
  </si>
  <si>
    <t>7/8 SWG Stay Wire</t>
  </si>
  <si>
    <t>Danger Plate &amp; GI Barbed Wire</t>
  </si>
  <si>
    <t>Danger Plate</t>
  </si>
  <si>
    <t>GI barbed wire anticlimbing device</t>
  </si>
  <si>
    <t>Back Clamp for Barbed wire anticlimbing device 25X3mm. flat,length of 0.510mtr</t>
  </si>
  <si>
    <t>33kV V cross Arm (GI)</t>
  </si>
  <si>
    <t>GI Back Clamp for 33kV 'V' Cros Arm</t>
  </si>
  <si>
    <t>Top bracket 100X50X5mm GI channel for 33KV</t>
  </si>
  <si>
    <t>GI Nut , Bolt &amp; Washer of different sizes</t>
  </si>
  <si>
    <t>Eye hook</t>
  </si>
  <si>
    <t>Wedge connector for 232 sq.mm AAA conductor</t>
  </si>
  <si>
    <t>Paddle clamp for wedge connector of 232 sq.mm AAA conductor</t>
  </si>
  <si>
    <t>POLYCARBONATE BIRD GUARD</t>
  </si>
  <si>
    <t>Paint</t>
  </si>
  <si>
    <t>Black Paint</t>
  </si>
  <si>
    <t>Yellow Colour Paint for Background</t>
  </si>
  <si>
    <t>Supply and erection of GI Pipe of dia. 150mm, Class-B (8Mtr.)</t>
  </si>
  <si>
    <t>Civil &amp; Services</t>
  </si>
  <si>
    <t>Stay concreting in ratio 1:2:4</t>
  </si>
  <si>
    <t>BA will provide necessary Tools, Machinary, Manpower for laying of 11KV 3C Cable ( 70sqmm to 630Sqmm) in Tower or Pole/ Tray .</t>
  </si>
  <si>
    <t xml:space="preserve">Supply and Installation of cable Route marker including transportation from site/tent, excavation, refilling, disposing of malba, flooding with water, ramming/compacting of foundation as per standard specifications and drawing. </t>
  </si>
  <si>
    <t>Cable looping chamber with Brick wall including cement concreting RCC Cover</t>
  </si>
  <si>
    <t xml:space="preserve">Shifting of excavated soil </t>
  </si>
  <si>
    <t>BA will Back fill the cable excvation site with same earth.BA will provide necessary Tools,Machinery &amp; Manpower for the activity.</t>
  </si>
  <si>
    <t xml:space="preserve">Supply and erection of prefabricated RCC partition slab 950x450x75mm (M-30 grade) </t>
  </si>
  <si>
    <t>Supply and erection of  prefabricated RCC trench (1mtr W x 1.25mtr d), thickness 150mm (side slab) &amp; 175mm (base slab) (M-30 grade)</t>
  </si>
  <si>
    <t>Supply of rod, bending, cutting and binding for prefabricated RCC slabs (0.6 Qint/Cum)</t>
  </si>
  <si>
    <t>PCC (1:3:6) under the prefabricated RCC trench M20</t>
  </si>
  <si>
    <t>Damage of asphalt/tar road and other utilities and reconstructing to bring to its original shape after laying of cable in open trench (1mtr. width)</t>
  </si>
  <si>
    <t>Supplying and spreading, filling other works with fine sand underfloors,ground etc as per EIC instruction. Scope of work also includes watering, ramming, consolidating and dressing complete and other works if required at site .</t>
  </si>
  <si>
    <t>Sundries (LDPE Tape, etc)</t>
  </si>
  <si>
    <t>Provide necessary Manpower,FRP Fencing  &amp; Ms Material for construction  boundary wall fencing as per standard drawing, specification &amp; GTP.</t>
  </si>
  <si>
    <t>Dismantle of RSJ/WPB pole(150x150mm)</t>
  </si>
  <si>
    <t>Dismantling of Stay set complete</t>
  </si>
  <si>
    <t>Dismantle 33KV V cross arm</t>
  </si>
  <si>
    <t>Dismantle-33KV Pin Insulator</t>
  </si>
  <si>
    <t>Dismantle-33KV Disc with Hardware</t>
  </si>
  <si>
    <t>Dismantle-Steel work</t>
  </si>
  <si>
    <t>Dismantle-80-100 sqmm AAAC Conductor</t>
  </si>
  <si>
    <t>Survey of incremental/delta network and assets changes of 33 kV network and updation in GESW databas</t>
  </si>
  <si>
    <t>M</t>
  </si>
  <si>
    <t>EA</t>
  </si>
  <si>
    <t>Channel</t>
  </si>
  <si>
    <t>M3</t>
  </si>
  <si>
    <t>Inspection Fee of UG Line (HT) - Rs. 1500/ Additional Km</t>
  </si>
  <si>
    <t>Inspection Fee of RMU - Rs. 1500/ RMU</t>
  </si>
  <si>
    <t>Inspection Fee of Drawing Checking and Approval</t>
  </si>
  <si>
    <t>No.</t>
  </si>
  <si>
    <t xml:space="preserve">Back Clamp for danger Plate 25X3 mm. flat, length of 0.510mtr </t>
  </si>
  <si>
    <t>L</t>
  </si>
  <si>
    <t>KG</t>
  </si>
  <si>
    <t>H.T Stay set (Complete)</t>
  </si>
  <si>
    <t>Pair</t>
  </si>
  <si>
    <t>Set</t>
  </si>
  <si>
    <t>No</t>
  </si>
  <si>
    <t>Kg</t>
  </si>
  <si>
    <t>Lighting Arrester</t>
  </si>
  <si>
    <t>Isolator</t>
  </si>
  <si>
    <t>AB Switch</t>
  </si>
  <si>
    <t>Earthing</t>
  </si>
  <si>
    <t>50X6 mm GI Flat</t>
  </si>
  <si>
    <t>SET</t>
  </si>
  <si>
    <t>Top Channel 100X50X5mm,channel length 4.3 mtr.</t>
  </si>
  <si>
    <t>Insulator Support Cahnnel 75X40X 4.8mm., channel length 4.3 Mtr.</t>
  </si>
  <si>
    <t>Double Pole Belting Channel(GI) 75X40X 4.8mm., Channel(GI) length 4.3 Mtr.</t>
  </si>
  <si>
    <t>Isolator Operating Down Pipe Support Channel(GI) 75X40X 4.8mm.,Channel(GI) length 0.8 Mtr.</t>
  </si>
  <si>
    <t>Cross arm Channel of 75X40X4.8mm GI Channel 3.7 mtr.</t>
  </si>
  <si>
    <t>50X50X6mm.GI Bracing Angle,each angle length 3.432 mtr.</t>
  </si>
  <si>
    <t>50x50x6mm.GI Bracing Angle(GI), Angle(GI) length 4.927 mtr.</t>
  </si>
  <si>
    <t>50X50X6mm.GI Bracing Angle, each angle length 3.512 mtr.</t>
  </si>
  <si>
    <t>Down Pipe Diagonal Support Angle(GI) length 0.388mtr.</t>
  </si>
  <si>
    <t>Down Pipe Base Support Angle(GI) length 0.34mtr.</t>
  </si>
  <si>
    <t>Fish Plate(GI) 50x6 mm., each 0.280 mtr. length</t>
  </si>
  <si>
    <t xml:space="preserve">Concreting of poles in ratio 1:1.5:3 11Mtr. WPB </t>
  </si>
  <si>
    <t xml:space="preserve">Couping of poles in ratio 1:1.5:3 11Mtr. WPB </t>
  </si>
  <si>
    <t xml:space="preserve">Concreting ratio 1:1.5:3 13Mtr. WPB </t>
  </si>
  <si>
    <t xml:space="preserve">Couping ratio 1:1.5:3 13Mtr. WPB </t>
  </si>
  <si>
    <t>Concreting of poles in ratio 1:1.5:3 for 13Mtr. H POLE</t>
  </si>
  <si>
    <t>Couping of poles in ratio 1:1.5:3 for 13Mtr. H POLE</t>
  </si>
  <si>
    <t>Mtr.</t>
  </si>
  <si>
    <t>Laying of 200mm dia PE 80-PN8, HDPE pipe inside open trench.</t>
  </si>
  <si>
    <t xml:space="preserve"> Making Trenchless ducts upto 200 mm dia through Single Pipe by HDD method  using  HDD machine.Scope of work includes  pulling of any grade of HDPE Pipe,Jointing of the pipes ,cable laying through HDPE Pipe and disposal of debris . Cable and  HDPE pipe shall be free issued from DISCOM's store. </t>
  </si>
  <si>
    <t>BA will supply all necessary tools, Skilled jointer for making  Jointing excluding excavation &amp; Termination Kit for three phase / single phase as per DISCOM standards.This Line item is only for providing jointer and making joint by  using suitable equipments by BA.Jointer will be certified by Raychem, 3M, Cellpack.Note :- Three phase  will be consider one set.</t>
  </si>
  <si>
    <t>Provide necessary civil material for construction of Earthing chamber, excavation &amp; installation of  incuding   earthingpipe dia up to 100mm dia for length of 3Mtr.Scope also includes  necessary nutbolt, 25 Kg  Bentonide Power , connection &amp; welding with  incoming earth flat. The work to be executed as per standard drawing &amp; design</t>
  </si>
  <si>
    <t>Nos.</t>
  </si>
  <si>
    <t xml:space="preserve"> Construction of 3-way/4-way/5way  RMU Plinth with Brick,  Mortar, 12 mm cement plaster as per drawing.Scope of work  includes excavation of earth for foundation and supply of raw material i.e. sand, cement, bricks and removal of extra  malba if any as per site requirement including labour required for the same  as per site requirement &amp; With respect to standard drawing .</t>
  </si>
  <si>
    <t>sqmtr</t>
  </si>
  <si>
    <t>Earth Work-excluding hard rock.Earth work in excavation by mechanical means (Hydraulic excavator)/manual means over areas (exceeding 30 cm in depth, 1.5 m in width as well as 10 sqm on plan) including getting out and disposal of excavated earth lead up to 50 m and lift up to 1.5 m, as directed by Engineer-in-charge. Note- All kind of excavation work with different size for  plinth, Structure  &amp; other works will be considered under this line items. All kinds of soil</t>
  </si>
  <si>
    <t>Earth Work-hard rock.Earth work in excavation by mechanical means (Hydraulic excavator)/ manual means over areas (exceeding 30 cm in depth, 1.5 m in width as well as 10 sqm on plan) including getting out and disposal of excavated earth lead upto 50 m and lift upto 1.5 m, as directed by Engineer-in charge. Note- All kind of excavation work with different size for  plinth, Structure  &amp; other works will be considered under this line items  Hard rock.</t>
  </si>
  <si>
    <t>Ton</t>
  </si>
  <si>
    <t>Mtr</t>
  </si>
  <si>
    <t>LS</t>
  </si>
  <si>
    <t>KM</t>
  </si>
  <si>
    <t>Unit</t>
  </si>
  <si>
    <t xml:space="preserve">Erection Cost </t>
  </si>
  <si>
    <t>Supply Cost</t>
  </si>
  <si>
    <t>Erection of 33kV RMU/ICOG</t>
  </si>
  <si>
    <t>Erection of 11kV RMU</t>
  </si>
  <si>
    <t>WPB 160x152 (30.44KG/Mtr.),13 mtr- with base plate 300x300x12</t>
  </si>
  <si>
    <t>WPB 160x152 (30.44KG/Mtr.),11 mtr- with base plate 300x300x12</t>
  </si>
  <si>
    <t>13 Mtr. Long H-Pole</t>
  </si>
  <si>
    <t>AAA conductor,232 mm2</t>
  </si>
  <si>
    <t>AAA conductor,100 mm2</t>
  </si>
  <si>
    <t>3C x 400 mm2 33KV XLPE Cable (Armoured), A2XWY</t>
  </si>
  <si>
    <t>3C x 400 mm2 11KV XLPE Cable (Armoured), A2XWY</t>
  </si>
  <si>
    <t>Heat shrinkable jointing kit for 3Cx400 mm² 11KV XLPE Cable(outdoor type)</t>
  </si>
  <si>
    <t>Heat shrinkable jointing kit for 3Cx400 mm² 11KV XLPE Cable(Straight type)</t>
  </si>
  <si>
    <t>Heat shrinkable jointing kit for 3Cx400 mm² 11KV XLPE Cable(indoor type)</t>
  </si>
  <si>
    <t xml:space="preserve">Clamp for pipe </t>
  </si>
  <si>
    <t>PG Clamp for 100 mm2 AAAC conductor</t>
  </si>
  <si>
    <t>PG Clamp for 232 mm2 AAAC conductor</t>
  </si>
  <si>
    <t>33kV Disc insulator (B&amp;S) 120KN polymer</t>
  </si>
  <si>
    <t xml:space="preserve">33kV Disc insulator (B&amp;S) 90 KN polymer </t>
  </si>
  <si>
    <t>H/W fitting(B&amp;S) 120KN,4 Bolt</t>
  </si>
  <si>
    <t>H/W fitting(B&amp;S) 90KN,4 Bolt</t>
  </si>
  <si>
    <t>H/W fitting(B&amp;S) 70KN,3 Bolt</t>
  </si>
  <si>
    <t>Isolator Support Side Channel(GI) 100X50X5mm, Channel(GI) length 0.5 mtr.</t>
  </si>
  <si>
    <t>Down Pipe Diagonal Support Angle(GI) 75X40X4.8mm length 0.388mtr.</t>
  </si>
  <si>
    <t>Down Pipe Base Support Angle(GI) 75X40X4.8mm length 0.34mtr.</t>
  </si>
  <si>
    <t xml:space="preserve">8 SWG GI wire </t>
  </si>
  <si>
    <t>10 SWG GI wire</t>
  </si>
  <si>
    <t>Lightning Arrester (11kV,10kA) (Station Class,Class 2)</t>
  </si>
  <si>
    <t>Lightning Arrester (30kV,10kA) (Station Class,Class 2)</t>
  </si>
  <si>
    <t>33 KV 1250 AMP Double break (Turn &amp; twist center rotating)isolator with earth switch with PI(Porcelain)</t>
  </si>
  <si>
    <t>Part- A ( Annexure-1) (BoQ)</t>
  </si>
  <si>
    <t>Cyclone Resilient Infra</t>
  </si>
  <si>
    <t>Quantity (A)</t>
  </si>
  <si>
    <t>Unit Rate (B)</t>
  </si>
  <si>
    <t>GST(18%) ©</t>
  </si>
  <si>
    <t>All-incl Unit Rate (D = B+C)</t>
  </si>
  <si>
    <t>Total rate (E = A x D)</t>
  </si>
  <si>
    <t xml:space="preserve">Supply Total </t>
  </si>
  <si>
    <t>Erection Total</t>
  </si>
  <si>
    <t>Civil work Total</t>
  </si>
  <si>
    <t>Total all inclusive (Part- A)</t>
  </si>
  <si>
    <t>laying, commissioning and testing of 3C x 400 mm2 33KV XLPE Cable (Armoured), A2XWY in open trench/pole/tray.</t>
  </si>
  <si>
    <t>laying, commissioning and testing of 3C x 400 mm2 11KV XLPE Cable (Armoured), A2XWY in open trench/pole/tray.</t>
  </si>
  <si>
    <t>Erection of RMU 33KV 4W 630A LLVV(2ISO+2BKR)+ AUX.PT</t>
  </si>
  <si>
    <t>Erection of 11kV RMU 4WAY 630A LLVV WITH FRTU &amp; AUXPT</t>
  </si>
  <si>
    <t>Erection of RMU 33KV 630A SINGLE BKR MODULE + AUXPT</t>
  </si>
  <si>
    <t>Heat shrinkable jointing kit for 3Cx400 mm² 11KV XLPE Cable(indoor type)(TOUCH PROOF)</t>
  </si>
  <si>
    <t xml:space="preserve"> Construction of 2-way/3-way/4-way/5way  RMU Plinth with Brick,  Mortar, 12 mm cement plaster as per drawing.Scope of work  includes excavation of earth for foundation and supply of raw material i.e. sand, cement, bricks and removal of extra  malba if any as per site requirement including labour required for the same  as per site requirement &amp; With respect to standard drawing .</t>
  </si>
  <si>
    <t>33 KV 1250 AMP Double break Motorized (Turn &amp; twist center rotating)isolator with earth switch with PI(Porcelain)</t>
  </si>
  <si>
    <t>Services for installation of FRTU pannel, communication and other associated items</t>
  </si>
  <si>
    <t>40mm nominal bore GI pipe (Heavy gauge) earthing device with 3 Mtr Long</t>
  </si>
  <si>
    <t>Laying of 200mm dia PE 80-PN8, HDPE pipe inside open trench/pole/tray.</t>
  </si>
  <si>
    <t xml:space="preserve">Inspection Fee of 33kv UG Line (HT) </t>
  </si>
  <si>
    <t xml:space="preserve">Inspection Fee of 11kv UG Line (HT) </t>
  </si>
  <si>
    <t>Inspection Fee of RMU</t>
  </si>
  <si>
    <t>Unit Rate</t>
  </si>
  <si>
    <t xml:space="preserve">Total Cost of materials </t>
  </si>
  <si>
    <t>GST @18% on Total Material Cost(in Rs.)</t>
  </si>
  <si>
    <t>Landed Cost(in Rs.)</t>
  </si>
  <si>
    <t>Stock, Storage &amp; Insurance i.e 3%</t>
  </si>
  <si>
    <t>Sub Total C=A+B</t>
  </si>
  <si>
    <t>Contigency @ 3% of C</t>
  </si>
  <si>
    <t>Tools &amp; Plants @ 2% of C</t>
  </si>
  <si>
    <t>Transportation @ 7.5% of C</t>
  </si>
  <si>
    <t>Sub-Total (in Rs.)</t>
  </si>
  <si>
    <t>Building &amp; Other Cocstruction  workers(cess(BOCW) Cess @1% of Total Amount</t>
  </si>
  <si>
    <t>Total amount (In Rs.)</t>
  </si>
  <si>
    <t>Quantity</t>
  </si>
  <si>
    <t>Erection Other @ 5%</t>
  </si>
  <si>
    <t>Erection Other @ 10%</t>
  </si>
  <si>
    <t>Erection Other @ 20%</t>
  </si>
  <si>
    <t>Total Quantity</t>
  </si>
  <si>
    <t>Unit Rate (Rs.)</t>
  </si>
  <si>
    <t>Amount (In Rs.) A</t>
  </si>
  <si>
    <t>Add GST @ 18% on Amount A</t>
  </si>
  <si>
    <t xml:space="preserve">Total Engg. Estimate Amount </t>
  </si>
  <si>
    <t xml:space="preserve"> Making Trenchless ducts upto 200 mm dia through Single Pipe by HDD method  using  HDD machine.Scope of work includes  pulling of any grade of HDPE Pipe,Jointing of the pipes ,cable laying through HDPE Pipe and disposal of debris . </t>
  </si>
  <si>
    <t xml:space="preserve"> Making Trenchless ducts upto 200 mm dia through Single Pipe by HDD method  using  HDD machine.Scope of work includes  pulling of any grade of HDPE Pipe,Jointing of the pipes ,cable laying through HDPE Pipe and disposal of debris .</t>
  </si>
  <si>
    <t>Supply and erection of GI Pipe of dia. 150mm, Class-B (6Mtr.)</t>
  </si>
  <si>
    <t>A.</t>
  </si>
  <si>
    <t>B.</t>
  </si>
  <si>
    <t>C.</t>
  </si>
  <si>
    <t>D.</t>
  </si>
  <si>
    <t>E.</t>
  </si>
  <si>
    <t>F.</t>
  </si>
  <si>
    <t>G.</t>
  </si>
  <si>
    <t>H.</t>
  </si>
  <si>
    <t>I.</t>
  </si>
  <si>
    <t>J.</t>
  </si>
  <si>
    <t>K.</t>
  </si>
  <si>
    <t>L.</t>
  </si>
  <si>
    <t>M.</t>
  </si>
  <si>
    <t>N.</t>
  </si>
  <si>
    <t>Sl. No.</t>
  </si>
  <si>
    <t>Survey of incremental/delta network and assets changes of 33 kV &amp; 11 KV network and updation in GESW databas</t>
  </si>
  <si>
    <t>Dismantle of RSJ/WPB pole(150x150mm) &amp; Return to Store</t>
  </si>
  <si>
    <t>Dismantling of Stay set complete &amp; Return to Store</t>
  </si>
  <si>
    <t>Dismantle 33KV V cross arm &amp; Return to Store</t>
  </si>
  <si>
    <t>Dismantle-33KV Pin Insulator &amp; Return to Store</t>
  </si>
  <si>
    <t>Dismantle-33KV Disc with Hardware &amp; Return to Store</t>
  </si>
  <si>
    <t>Dismantle-Steel work &amp; Return to Store</t>
  </si>
  <si>
    <t>Dismantle-80-100 sqmm AAAC Conductor &amp; Return to Store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</si>
</sst>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14" x14ac:knownFonts="1">
    <font>
      <sz val="11"/>
      <color theme="1"/>
      <name val="Calibri"/>
      <family val="2"/>
      <scheme val="minor"/>
    </font>
    <font>
      <sz val="11"/>
      <color theme="1"/>
      <name val="Calibri"/>
      <family val="2"/>
      <scheme val="minor"/>
    </font>
    <font>
      <sz val="10"/>
      <name val="Arial"/>
      <family val="2"/>
    </font>
    <font>
      <sz val="11"/>
      <color indexed="8"/>
      <name val="Calibri"/>
      <family val="2"/>
    </font>
    <font>
      <b/>
      <sz val="11"/>
      <color theme="1"/>
      <name val="Cambria"/>
      <family val="1"/>
    </font>
    <font>
      <sz val="11"/>
      <color theme="1"/>
      <name val="Cambria"/>
      <family val="1"/>
    </font>
    <font>
      <sz val="10"/>
      <name val="Cambria"/>
      <family val="1"/>
    </font>
    <font>
      <sz val="12"/>
      <name val="Cambria"/>
      <family val="1"/>
    </font>
    <font>
      <i/>
      <sz val="10"/>
      <name val="Cambria"/>
      <family val="1"/>
    </font>
    <font>
      <b/>
      <sz val="14"/>
      <color theme="1"/>
      <name val="Cambria"/>
      <family val="1"/>
    </font>
    <font>
      <b/>
      <sz val="16"/>
      <color theme="1"/>
      <name val="Cambria"/>
      <family val="1"/>
    </font>
    <font>
      <b/>
      <sz val="18"/>
      <color theme="1"/>
      <name val="Cambria"/>
      <family val="1"/>
    </font>
    <font>
      <b/>
      <sz val="20"/>
      <color theme="1"/>
      <name val="Cambria"/>
      <family val="1"/>
    </font>
    <font>
      <sz val="14"/>
      <color theme="1"/>
      <name val="Cambria"/>
      <family val="1"/>
    </font>
  </fonts>
  <fills count="3">
    <fill>
      <patternFill patternType="none"/>
    </fill>
    <fill>
      <patternFill patternType="gray125"/>
    </fill>
    <fill>
      <patternFill patternType="solid">
        <fgColor theme="4" tint="0.399975585192419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s>
  <cellStyleXfs count="7">
    <xf numFmtId="0" fontId="0" fillId="0" borderId="0"/>
    <xf numFmtId="43" fontId="1"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0" fontId="2" fillId="0" borderId="0"/>
    <xf numFmtId="0" fontId="2" fillId="0" borderId="0"/>
    <xf numFmtId="0" fontId="2" fillId="0" borderId="0" applyFont="0" applyFill="0" applyBorder="0" applyAlignment="0" applyProtection="0"/>
  </cellStyleXfs>
  <cellXfs count="85">
    <xf numFmtId="0" fontId="0" fillId="0" borderId="0" xfId="0"/>
    <xf numFmtId="43" fontId="6" fillId="0" borderId="1" xfId="1" applyFont="1" applyFill="1" applyBorder="1" applyAlignment="1">
      <alignment horizontal="center" vertical="center"/>
    </xf>
    <xf numFmtId="0" fontId="7" fillId="0" borderId="1" xfId="0" applyFont="1" applyBorder="1" applyAlignment="1">
      <alignment horizontal="left" vertical="center" wrapText="1"/>
    </xf>
    <xf numFmtId="0" fontId="5" fillId="0" borderId="1" xfId="0" applyFont="1" applyBorder="1" applyAlignment="1">
      <alignment wrapText="1"/>
    </xf>
    <xf numFmtId="0" fontId="5" fillId="0" borderId="1" xfId="0" applyFont="1" applyBorder="1" applyAlignment="1">
      <alignment horizontal="center" vertical="center"/>
    </xf>
    <xf numFmtId="0" fontId="5" fillId="0" borderId="1" xfId="0" applyFont="1" applyBorder="1"/>
    <xf numFmtId="0" fontId="5" fillId="0" borderId="0" xfId="0" applyFont="1"/>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164" fontId="5" fillId="0" borderId="1" xfId="0" applyNumberFormat="1" applyFont="1" applyBorder="1" applyAlignment="1">
      <alignment horizontal="center" vertical="center"/>
    </xf>
    <xf numFmtId="0" fontId="5" fillId="0" borderId="0" xfId="0" applyFont="1" applyAlignment="1">
      <alignment horizontal="left" vertical="center"/>
    </xf>
    <xf numFmtId="0" fontId="6" fillId="0" borderId="1" xfId="0" applyFont="1" applyBorder="1" applyAlignment="1">
      <alignment horizontal="left"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2" fontId="5" fillId="0" borderId="1" xfId="0" applyNumberFormat="1" applyFont="1" applyBorder="1" applyAlignment="1">
      <alignment horizontal="center" vertical="center"/>
    </xf>
    <xf numFmtId="2" fontId="7" fillId="0" borderId="1" xfId="0" applyNumberFormat="1" applyFont="1" applyBorder="1" applyAlignment="1">
      <alignment horizontal="center" vertical="center" wrapText="1"/>
    </xf>
    <xf numFmtId="0" fontId="5" fillId="0" borderId="0" xfId="0" applyFont="1" applyAlignment="1">
      <alignment horizontal="left"/>
    </xf>
    <xf numFmtId="0" fontId="8" fillId="0" borderId="1" xfId="0" applyFont="1" applyBorder="1" applyAlignment="1">
      <alignment horizontal="center" vertical="center"/>
    </xf>
    <xf numFmtId="1" fontId="7" fillId="0" borderId="1" xfId="0" applyNumberFormat="1" applyFont="1" applyBorder="1" applyAlignment="1">
      <alignment horizontal="center" vertical="center" wrapText="1"/>
    </xf>
    <xf numFmtId="9" fontId="7" fillId="0" borderId="1" xfId="5" applyNumberFormat="1" applyFont="1" applyBorder="1" applyAlignment="1">
      <alignment horizontal="center" vertical="center"/>
    </xf>
    <xf numFmtId="0" fontId="6" fillId="0" borderId="1" xfId="5" applyFont="1" applyBorder="1" applyAlignment="1">
      <alignment horizontal="center" vertical="center" wrapText="1"/>
    </xf>
    <xf numFmtId="0" fontId="4" fillId="0" borderId="1" xfId="0" applyFont="1" applyBorder="1" applyAlignment="1">
      <alignment wrapText="1"/>
    </xf>
    <xf numFmtId="2" fontId="5" fillId="0" borderId="1" xfId="0" applyNumberFormat="1" applyFont="1" applyBorder="1"/>
    <xf numFmtId="0" fontId="5" fillId="0" borderId="0" xfId="0" applyFont="1" applyAlignment="1">
      <alignment horizontal="center" vertical="center"/>
    </xf>
    <xf numFmtId="0" fontId="5" fillId="0" borderId="2" xfId="0" applyFont="1" applyBorder="1" applyAlignment="1">
      <alignment horizontal="center" vertical="center"/>
    </xf>
    <xf numFmtId="0" fontId="5" fillId="0" borderId="0" xfId="0" applyFont="1" applyAlignment="1">
      <alignment wrapText="1"/>
    </xf>
    <xf numFmtId="0" fontId="5" fillId="0" borderId="0" xfId="0" applyFont="1" applyAlignment="1">
      <alignment horizontal="center"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2" fontId="5" fillId="0" borderId="2" xfId="0" applyNumberFormat="1" applyFont="1" applyBorder="1" applyAlignment="1">
      <alignment horizontal="center" vertical="center"/>
    </xf>
    <xf numFmtId="0" fontId="5" fillId="0" borderId="1" xfId="0" applyFont="1" applyBorder="1" applyAlignment="1">
      <alignment vertical="center" wrapText="1"/>
    </xf>
    <xf numFmtId="2" fontId="0" fillId="0" borderId="1" xfId="0" applyNumberFormat="1" applyBorder="1" applyAlignment="1">
      <alignment horizontal="center" vertical="center"/>
    </xf>
    <xf numFmtId="0" fontId="13" fillId="0" borderId="0" xfId="0" applyFont="1"/>
    <xf numFmtId="0" fontId="9" fillId="0" borderId="0" xfId="0" applyFont="1" applyAlignment="1">
      <alignment wrapText="1"/>
    </xf>
    <xf numFmtId="0" fontId="9" fillId="0" borderId="0" xfId="0" applyFont="1" applyAlignment="1">
      <alignment horizontal="center" vertical="center" wrapText="1"/>
    </xf>
    <xf numFmtId="0" fontId="9" fillId="0" borderId="0" xfId="0" applyFont="1" applyAlignment="1">
      <alignment horizontal="center" vertical="center"/>
    </xf>
    <xf numFmtId="0" fontId="9" fillId="0" borderId="0" xfId="0" applyFont="1"/>
    <xf numFmtId="0" fontId="9" fillId="0" borderId="1" xfId="0" applyFont="1" applyBorder="1" applyAlignment="1">
      <alignment horizontal="center" vertical="center"/>
    </xf>
    <xf numFmtId="0" fontId="9" fillId="0" borderId="1" xfId="0" applyFont="1" applyBorder="1"/>
    <xf numFmtId="0" fontId="10" fillId="0" borderId="0" xfId="0" applyFont="1"/>
    <xf numFmtId="0" fontId="9" fillId="0" borderId="1" xfId="0" applyFont="1" applyBorder="1" applyAlignment="1">
      <alignment wrapText="1"/>
    </xf>
    <xf numFmtId="0" fontId="9" fillId="0" borderId="1" xfId="0" applyFont="1" applyBorder="1" applyAlignment="1">
      <alignment horizontal="center" vertical="center" wrapText="1"/>
    </xf>
    <xf numFmtId="164" fontId="9" fillId="0" borderId="1" xfId="0" applyNumberFormat="1" applyFont="1" applyBorder="1"/>
    <xf numFmtId="0" fontId="10" fillId="0" borderId="1" xfId="0" applyFont="1" applyBorder="1" applyAlignment="1">
      <alignment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3" fillId="0" borderId="0" xfId="0" applyFont="1" applyAlignment="1">
      <alignment horizontal="center" vertical="center"/>
    </xf>
    <xf numFmtId="2" fontId="5" fillId="0" borderId="0" xfId="0" applyNumberFormat="1" applyFont="1" applyAlignment="1">
      <alignment horizontal="center" vertical="center"/>
    </xf>
    <xf numFmtId="0" fontId="10" fillId="0" borderId="0" xfId="0" applyFont="1" applyAlignment="1">
      <alignment horizontal="center" vertical="center"/>
    </xf>
    <xf numFmtId="1" fontId="0" fillId="0" borderId="1" xfId="0" applyNumberFormat="1" applyBorder="1" applyAlignment="1">
      <alignment horizontal="center"/>
    </xf>
    <xf numFmtId="2" fontId="9" fillId="0" borderId="0" xfId="0" applyNumberFormat="1" applyFont="1" applyAlignment="1">
      <alignment horizontal="center" vertical="center"/>
    </xf>
    <xf numFmtId="0" fontId="9" fillId="0" borderId="5" xfId="0" applyFont="1" applyBorder="1" applyAlignment="1">
      <alignment vertical="center"/>
    </xf>
    <xf numFmtId="164" fontId="5" fillId="0" borderId="1" xfId="0" applyNumberFormat="1" applyFont="1" applyBorder="1"/>
    <xf numFmtId="164" fontId="10" fillId="0" borderId="0" xfId="0" applyNumberFormat="1" applyFont="1"/>
    <xf numFmtId="164" fontId="9" fillId="0" borderId="0" xfId="0" applyNumberFormat="1" applyFont="1" applyAlignment="1">
      <alignment horizontal="center" vertical="center"/>
    </xf>
    <xf numFmtId="2" fontId="11" fillId="0" borderId="0" xfId="0" applyNumberFormat="1" applyFont="1" applyAlignment="1">
      <alignment horizontal="center" vertical="center"/>
    </xf>
    <xf numFmtId="0" fontId="4" fillId="2" borderId="2" xfId="0" applyFont="1" applyFill="1" applyBorder="1" applyAlignment="1">
      <alignment horizontal="center" vertical="center" wrapText="1"/>
    </xf>
    <xf numFmtId="0" fontId="4" fillId="0" borderId="0" xfId="0" applyFont="1" applyAlignment="1">
      <alignment horizontal="center" vertical="center"/>
    </xf>
    <xf numFmtId="0" fontId="4" fillId="2" borderId="4" xfId="0" applyFont="1" applyFill="1" applyBorder="1" applyAlignment="1">
      <alignment horizontal="left" vertical="center" wrapText="1"/>
    </xf>
    <xf numFmtId="0" fontId="4" fillId="0" borderId="4" xfId="0" applyFont="1" applyBorder="1" applyAlignment="1">
      <alignment horizontal="center" vertical="center" wrapText="1"/>
    </xf>
    <xf numFmtId="0" fontId="5" fillId="0" borderId="4" xfId="0" applyFont="1" applyBorder="1" applyAlignment="1">
      <alignment vertical="center" wrapText="1"/>
    </xf>
    <xf numFmtId="0" fontId="5" fillId="0" borderId="4" xfId="0" applyFont="1" applyBorder="1" applyAlignment="1">
      <alignment wrapText="1"/>
    </xf>
    <xf numFmtId="0" fontId="5" fillId="0" borderId="4" xfId="0" applyFont="1" applyBorder="1"/>
    <xf numFmtId="4" fontId="5" fillId="0" borderId="0" xfId="0" applyNumberFormat="1" applyFont="1"/>
    <xf numFmtId="164" fontId="9" fillId="0" borderId="1" xfId="0" applyNumberFormat="1" applyFont="1" applyBorder="1" applyAlignment="1">
      <alignment vertical="center"/>
    </xf>
    <xf numFmtId="0" fontId="12" fillId="0" borderId="0" xfId="0" applyFont="1" applyAlignment="1">
      <alignment horizont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10" fillId="2" borderId="3" xfId="0" applyFont="1" applyFill="1" applyBorder="1" applyAlignment="1">
      <alignment horizontal="center" wrapText="1"/>
    </xf>
    <xf numFmtId="0" fontId="11" fillId="2" borderId="1" xfId="0" applyFont="1" applyFill="1" applyBorder="1" applyAlignment="1">
      <alignment horizontal="center" vertical="center"/>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164" fontId="10" fillId="0" borderId="1" xfId="0" applyNumberFormat="1" applyFont="1" applyBorder="1" applyAlignment="1">
      <alignment horizontal="center"/>
    </xf>
    <xf numFmtId="0" fontId="10" fillId="0" borderId="1" xfId="0" applyFont="1" applyBorder="1" applyAlignment="1">
      <alignment horizontal="center"/>
    </xf>
    <xf numFmtId="0" fontId="10" fillId="2" borderId="5" xfId="0" applyFont="1" applyFill="1" applyBorder="1" applyAlignment="1">
      <alignment horizontal="center" wrapText="1"/>
    </xf>
    <xf numFmtId="0" fontId="10" fillId="2" borderId="4" xfId="0" applyFont="1" applyFill="1" applyBorder="1" applyAlignment="1">
      <alignment horizontal="center" vertical="center" wrapText="1"/>
    </xf>
    <xf numFmtId="164" fontId="10" fillId="0" borderId="1" xfId="0" applyNumberFormat="1" applyFont="1" applyBorder="1" applyAlignment="1">
      <alignment horizontal="center" vertical="center"/>
    </xf>
    <xf numFmtId="0" fontId="10" fillId="0" borderId="1" xfId="0" applyFont="1" applyBorder="1" applyAlignment="1">
      <alignment horizontal="center" vertical="center"/>
    </xf>
    <xf numFmtId="0" fontId="10" fillId="2" borderId="2" xfId="0" applyFont="1" applyFill="1" applyBorder="1" applyAlignment="1">
      <alignment horizontal="center" wrapText="1"/>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cellXfs>
  <cellStyles count="7">
    <cellStyle name="Comma 2" xfId="3" xr:uid="{33E43E99-5522-437F-9078-7AFAF7146A79}"/>
    <cellStyle name="Comma 2 2" xfId="1" xr:uid="{E499CFF1-7B3A-458A-8020-8CB088150278}"/>
    <cellStyle name="Comma 2 3" xfId="6" xr:uid="{79D82DC5-A9C3-441C-AB78-ED992E258B14}"/>
    <cellStyle name="Comma 3" xfId="2" xr:uid="{B6CFD967-F61E-4F98-BB92-59DC1494CC95}"/>
    <cellStyle name="Normal" xfId="0" builtinId="0"/>
    <cellStyle name="Normal 2" xfId="4" xr:uid="{B6BB6993-0340-42C9-9F4E-32E043DC5EB1}"/>
    <cellStyle name="Normal 2 2" xfId="5" xr:uid="{89577FD3-8E1E-4A5D-9FB7-06101B0D06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FA660-6B08-41FE-9011-0BF38CD09B6D}">
  <dimension ref="A1:R249"/>
  <sheetViews>
    <sheetView topLeftCell="A33" zoomScale="43" zoomScaleNormal="85" workbookViewId="0">
      <selection activeCell="B27" sqref="B27"/>
    </sheetView>
  </sheetViews>
  <sheetFormatPr defaultColWidth="105.42578125" defaultRowHeight="14.25" x14ac:dyDescent="0.2"/>
  <cols>
    <col min="1" max="1" width="8.140625" style="25" customWidth="1"/>
    <col min="2" max="2" width="89" style="27" customWidth="1"/>
    <col min="3" max="3" width="13.140625" style="28" customWidth="1"/>
    <col min="4" max="4" width="14.85546875" style="25" bestFit="1" customWidth="1"/>
    <col min="5" max="5" width="29.140625" style="25" customWidth="1"/>
    <col min="6" max="6" width="14.85546875" style="25" customWidth="1"/>
    <col min="7" max="7" width="14.7109375" style="25" customWidth="1"/>
    <col min="8" max="8" width="18.5703125" style="25" customWidth="1"/>
    <col min="9" max="9" width="16.42578125" style="25" customWidth="1"/>
    <col min="10" max="10" width="19.28515625" style="6" customWidth="1"/>
    <col min="11" max="11" width="19.5703125" style="6" customWidth="1"/>
    <col min="12" max="12" width="15.28515625" style="6" customWidth="1"/>
    <col min="13" max="13" width="15.7109375" style="6" customWidth="1"/>
    <col min="14" max="14" width="16.85546875" style="6" customWidth="1"/>
    <col min="15" max="15" width="17.140625" style="6" customWidth="1"/>
    <col min="16" max="16" width="15.5703125" style="6" customWidth="1"/>
    <col min="17" max="17" width="35.7109375" style="6" customWidth="1"/>
    <col min="18" max="18" width="22.42578125" style="6" bestFit="1" customWidth="1"/>
    <col min="19" max="16384" width="105.42578125" style="6"/>
  </cols>
  <sheetData>
    <row r="1" spans="1:18" s="35" customFormat="1" ht="18" customHeight="1" x14ac:dyDescent="0.25">
      <c r="A1" s="49"/>
      <c r="B1" s="69" t="s">
        <v>179</v>
      </c>
      <c r="C1" s="70"/>
      <c r="D1" s="70"/>
      <c r="E1" s="70"/>
      <c r="F1" s="70"/>
      <c r="G1" s="70"/>
      <c r="H1" s="70"/>
      <c r="I1" s="70"/>
      <c r="J1" s="71"/>
    </row>
    <row r="2" spans="1:18" s="35" customFormat="1" ht="18" customHeight="1" x14ac:dyDescent="0.25">
      <c r="A2" s="49"/>
      <c r="B2" s="69" t="s">
        <v>180</v>
      </c>
      <c r="C2" s="70"/>
      <c r="D2" s="70"/>
      <c r="E2" s="70"/>
      <c r="F2" s="70"/>
      <c r="G2" s="70"/>
      <c r="H2" s="70"/>
      <c r="I2" s="70"/>
      <c r="J2" s="71"/>
    </row>
    <row r="3" spans="1:18" ht="20.25" customHeight="1" x14ac:dyDescent="0.3">
      <c r="B3" s="72" t="s">
        <v>150</v>
      </c>
      <c r="C3" s="72"/>
      <c r="D3" s="72"/>
      <c r="E3" s="72"/>
      <c r="F3" s="72"/>
      <c r="G3" s="72"/>
      <c r="H3" s="72"/>
      <c r="I3" s="72"/>
      <c r="J3" s="72"/>
    </row>
    <row r="4" spans="1:18" ht="42.75" x14ac:dyDescent="0.2">
      <c r="B4" s="29" t="s">
        <v>0</v>
      </c>
      <c r="C4" s="30" t="s">
        <v>1</v>
      </c>
      <c r="D4" s="31" t="s">
        <v>181</v>
      </c>
      <c r="E4" s="31"/>
      <c r="F4" s="31"/>
      <c r="G4" s="31" t="s">
        <v>204</v>
      </c>
      <c r="H4" s="30" t="s">
        <v>205</v>
      </c>
      <c r="I4" s="30" t="s">
        <v>206</v>
      </c>
      <c r="J4" s="30" t="s">
        <v>207</v>
      </c>
      <c r="K4" s="30" t="s">
        <v>208</v>
      </c>
      <c r="L4" s="30" t="s">
        <v>209</v>
      </c>
      <c r="M4" s="30" t="s">
        <v>210</v>
      </c>
      <c r="N4" s="30" t="s">
        <v>211</v>
      </c>
      <c r="O4" s="30" t="s">
        <v>212</v>
      </c>
      <c r="P4" s="30" t="s">
        <v>213</v>
      </c>
      <c r="Q4" s="59" t="s">
        <v>214</v>
      </c>
      <c r="R4" s="31" t="s">
        <v>215</v>
      </c>
    </row>
    <row r="5" spans="1:18" x14ac:dyDescent="0.2">
      <c r="A5" s="25">
        <v>1</v>
      </c>
      <c r="B5" s="7" t="s">
        <v>2</v>
      </c>
      <c r="C5" s="7"/>
      <c r="D5" s="8"/>
      <c r="E5" s="8" t="str">
        <f>Sheet4!A3</f>
        <v>Pole</v>
      </c>
      <c r="F5" s="8" t="b">
        <f>E5=B5</f>
        <v>1</v>
      </c>
      <c r="G5" s="4">
        <f>Sheet4!D3</f>
        <v>0</v>
      </c>
      <c r="H5" s="4"/>
      <c r="I5" s="4"/>
      <c r="J5" s="5"/>
      <c r="R5" s="5"/>
    </row>
    <row r="6" spans="1:18" x14ac:dyDescent="0.2">
      <c r="A6" s="25">
        <v>1.1000000000000001</v>
      </c>
      <c r="B6" s="33" t="s">
        <v>153</v>
      </c>
      <c r="C6" s="10" t="s">
        <v>96</v>
      </c>
      <c r="D6" s="4">
        <v>14</v>
      </c>
      <c r="E6" s="8" t="str">
        <f>Sheet4!A4</f>
        <v>WPB 160x152 (30.44KG/Mtr.),13 mtr- with base plate 300x300x12</v>
      </c>
      <c r="F6" s="8" t="b">
        <f t="shared" ref="F6:F69" si="0">E6=B6</f>
        <v>1</v>
      </c>
      <c r="G6" s="4">
        <f>Sheet4!D4</f>
        <v>40427</v>
      </c>
      <c r="H6" s="11">
        <f>D6*G6</f>
        <v>565978</v>
      </c>
      <c r="I6" s="16">
        <f>H6*18%</f>
        <v>101876.04</v>
      </c>
      <c r="J6" s="16">
        <f>H6+I6</f>
        <v>667854.04</v>
      </c>
      <c r="K6" s="16">
        <f>J6*3%</f>
        <v>20035.621200000001</v>
      </c>
      <c r="L6" s="16">
        <f>J6+K6</f>
        <v>687889.66120000009</v>
      </c>
      <c r="M6" s="16">
        <f>L6*3%</f>
        <v>20636.689836000001</v>
      </c>
      <c r="N6" s="16">
        <f>L6*2%</f>
        <v>13757.793224000003</v>
      </c>
      <c r="O6" s="16">
        <f>L6*7.5%</f>
        <v>51591.724590000005</v>
      </c>
      <c r="P6" s="16">
        <f>L6+M6+N6+O6</f>
        <v>773875.86885000009</v>
      </c>
      <c r="Q6" s="32">
        <f>P6*1%</f>
        <v>7738.758688500001</v>
      </c>
      <c r="R6" s="16">
        <f>P6+Q6</f>
        <v>781614.62753850012</v>
      </c>
    </row>
    <row r="7" spans="1:18" x14ac:dyDescent="0.2">
      <c r="A7" s="25">
        <v>1.2</v>
      </c>
      <c r="B7" s="33" t="s">
        <v>154</v>
      </c>
      <c r="C7" s="10" t="s">
        <v>96</v>
      </c>
      <c r="D7" s="4">
        <v>84</v>
      </c>
      <c r="E7" s="8" t="str">
        <f>Sheet4!A5</f>
        <v>WPB 160x152 (30.44KG/Mtr.),11 mtr- with base plate 300x300x12</v>
      </c>
      <c r="F7" s="8" t="b">
        <f t="shared" si="0"/>
        <v>1</v>
      </c>
      <c r="G7" s="4">
        <f>Sheet4!D5</f>
        <v>34321.519999999997</v>
      </c>
      <c r="H7" s="11">
        <f>D7*G7</f>
        <v>2883007.6799999997</v>
      </c>
      <c r="I7" s="16">
        <f>H7*18%</f>
        <v>518941.38239999994</v>
      </c>
      <c r="J7" s="16">
        <f>H7+I7</f>
        <v>3401949.0623999997</v>
      </c>
      <c r="K7" s="16">
        <f>J7*3%</f>
        <v>102058.47187199999</v>
      </c>
      <c r="L7" s="16">
        <f>J7+K7</f>
        <v>3504007.5342719997</v>
      </c>
      <c r="M7" s="16">
        <f>L7*3%</f>
        <v>105120.22602815999</v>
      </c>
      <c r="N7" s="16">
        <f>L7*2%</f>
        <v>70080.150685439992</v>
      </c>
      <c r="O7" s="16">
        <f>L7*7.5%</f>
        <v>262800.56507039996</v>
      </c>
      <c r="P7" s="16">
        <f>L7+M7+N7+O7</f>
        <v>3942008.4760559998</v>
      </c>
      <c r="Q7" s="32">
        <f>P7*1%</f>
        <v>39420.084760559999</v>
      </c>
      <c r="R7" s="16">
        <f>P7+Q7</f>
        <v>3981428.5608165599</v>
      </c>
    </row>
    <row r="8" spans="1:18" x14ac:dyDescent="0.2">
      <c r="A8" s="25">
        <v>1.3</v>
      </c>
      <c r="B8" s="33" t="s">
        <v>155</v>
      </c>
      <c r="C8" s="10" t="s">
        <v>96</v>
      </c>
      <c r="D8" s="4">
        <v>200</v>
      </c>
      <c r="E8" s="8" t="str">
        <f>Sheet4!A6</f>
        <v>13 Mtr. Long H-Pole</v>
      </c>
      <c r="F8" s="8" t="b">
        <f t="shared" si="0"/>
        <v>1</v>
      </c>
      <c r="G8" s="4">
        <f>Sheet4!D6</f>
        <v>62705.93</v>
      </c>
      <c r="H8" s="11">
        <f t="shared" ref="H8:H71" si="1">D8*G8</f>
        <v>12541186</v>
      </c>
      <c r="I8" s="16">
        <f t="shared" ref="I8:I71" si="2">H8*18%</f>
        <v>2257413.48</v>
      </c>
      <c r="J8" s="16">
        <f t="shared" ref="J8:J71" si="3">H8+I8</f>
        <v>14798599.48</v>
      </c>
      <c r="K8" s="16">
        <f t="shared" ref="K8:K71" si="4">J8*3%</f>
        <v>443957.98440000002</v>
      </c>
      <c r="L8" s="16">
        <f t="shared" ref="L8:L71" si="5">J8+K8</f>
        <v>15242557.464400001</v>
      </c>
      <c r="M8" s="16">
        <f t="shared" ref="M8:M71" si="6">L8*3%</f>
        <v>457276.72393199999</v>
      </c>
      <c r="N8" s="16">
        <f t="shared" ref="N8:N71" si="7">L8*2%</f>
        <v>304851.14928800002</v>
      </c>
      <c r="O8" s="16">
        <f t="shared" ref="O8:O71" si="8">L8*7.5%</f>
        <v>1143191.8098299999</v>
      </c>
      <c r="P8" s="16">
        <f t="shared" ref="P8:P71" si="9">L8+M8+N8+O8</f>
        <v>17147877.14745</v>
      </c>
      <c r="Q8" s="32">
        <f t="shared" ref="Q8:Q71" si="10">P8*1%</f>
        <v>171478.77147450001</v>
      </c>
      <c r="R8" s="16">
        <f t="shared" ref="R8:R71" si="11">P8+Q8</f>
        <v>17319355.918924499</v>
      </c>
    </row>
    <row r="9" spans="1:18" x14ac:dyDescent="0.2">
      <c r="A9" s="25">
        <v>2</v>
      </c>
      <c r="B9" s="7" t="s">
        <v>3</v>
      </c>
      <c r="C9" s="10"/>
      <c r="D9" s="4"/>
      <c r="E9" s="8" t="str">
        <f>Sheet4!A7</f>
        <v>Conductor &amp; Cable</v>
      </c>
      <c r="F9" s="8" t="b">
        <f t="shared" si="0"/>
        <v>1</v>
      </c>
      <c r="G9" s="4">
        <f>Sheet4!D7</f>
        <v>0</v>
      </c>
      <c r="H9" s="11">
        <f t="shared" si="1"/>
        <v>0</v>
      </c>
      <c r="I9" s="16">
        <f t="shared" si="2"/>
        <v>0</v>
      </c>
      <c r="J9" s="16">
        <f t="shared" si="3"/>
        <v>0</v>
      </c>
      <c r="K9" s="16">
        <f t="shared" si="4"/>
        <v>0</v>
      </c>
      <c r="L9" s="16">
        <f t="shared" si="5"/>
        <v>0</v>
      </c>
      <c r="M9" s="16">
        <f t="shared" si="6"/>
        <v>0</v>
      </c>
      <c r="N9" s="16">
        <f t="shared" si="7"/>
        <v>0</v>
      </c>
      <c r="O9" s="16">
        <f t="shared" si="8"/>
        <v>0</v>
      </c>
      <c r="P9" s="16">
        <f t="shared" si="9"/>
        <v>0</v>
      </c>
      <c r="Q9" s="32">
        <f t="shared" si="10"/>
        <v>0</v>
      </c>
      <c r="R9" s="16">
        <f t="shared" si="11"/>
        <v>0</v>
      </c>
    </row>
    <row r="10" spans="1:18" x14ac:dyDescent="0.2">
      <c r="A10" s="25">
        <v>2.1</v>
      </c>
      <c r="B10" s="3" t="s">
        <v>156</v>
      </c>
      <c r="C10" s="14" t="s">
        <v>95</v>
      </c>
      <c r="D10" s="4">
        <v>43280</v>
      </c>
      <c r="E10" s="8" t="str">
        <f>Sheet4!A8</f>
        <v>AAA conductor,232 mm2</v>
      </c>
      <c r="F10" s="8" t="b">
        <f t="shared" si="0"/>
        <v>1</v>
      </c>
      <c r="G10" s="4">
        <f>Sheet4!D8</f>
        <v>221.52</v>
      </c>
      <c r="H10" s="11">
        <f t="shared" si="1"/>
        <v>9587385.5999999996</v>
      </c>
      <c r="I10" s="16">
        <f t="shared" si="2"/>
        <v>1725729.4079999998</v>
      </c>
      <c r="J10" s="16">
        <f t="shared" si="3"/>
        <v>11313115.007999999</v>
      </c>
      <c r="K10" s="16">
        <f t="shared" si="4"/>
        <v>339393.45023999998</v>
      </c>
      <c r="L10" s="16">
        <f t="shared" si="5"/>
        <v>11652508.458239999</v>
      </c>
      <c r="M10" s="16">
        <f t="shared" si="6"/>
        <v>349575.25374719995</v>
      </c>
      <c r="N10" s="16">
        <f t="shared" si="7"/>
        <v>233050.16916479997</v>
      </c>
      <c r="O10" s="16">
        <f t="shared" si="8"/>
        <v>873938.13436799985</v>
      </c>
      <c r="P10" s="16">
        <f t="shared" si="9"/>
        <v>13109072.015519999</v>
      </c>
      <c r="Q10" s="32">
        <f t="shared" si="10"/>
        <v>131090.72015519999</v>
      </c>
      <c r="R10" s="16">
        <f t="shared" si="11"/>
        <v>13240162.735675199</v>
      </c>
    </row>
    <row r="11" spans="1:18" x14ac:dyDescent="0.2">
      <c r="A11" s="25">
        <v>2.2000000000000002</v>
      </c>
      <c r="B11" s="3" t="s">
        <v>157</v>
      </c>
      <c r="C11" s="14" t="s">
        <v>95</v>
      </c>
      <c r="D11" s="4">
        <v>1855.56</v>
      </c>
      <c r="E11" s="8" t="str">
        <f>Sheet4!A9</f>
        <v>AAA conductor,100 mm2</v>
      </c>
      <c r="F11" s="8" t="b">
        <f t="shared" si="0"/>
        <v>1</v>
      </c>
      <c r="G11" s="4">
        <f>Sheet4!D9</f>
        <v>74.800000000000011</v>
      </c>
      <c r="H11" s="11">
        <f t="shared" si="1"/>
        <v>138795.88800000001</v>
      </c>
      <c r="I11" s="16">
        <f t="shared" si="2"/>
        <v>24983.259839999999</v>
      </c>
      <c r="J11" s="16">
        <f t="shared" si="3"/>
        <v>163779.14783999999</v>
      </c>
      <c r="K11" s="16">
        <f t="shared" si="4"/>
        <v>4913.3744351999994</v>
      </c>
      <c r="L11" s="16">
        <f t="shared" si="5"/>
        <v>168692.5222752</v>
      </c>
      <c r="M11" s="16">
        <f t="shared" si="6"/>
        <v>5060.7756682559993</v>
      </c>
      <c r="N11" s="16">
        <f t="shared" si="7"/>
        <v>3373.8504455040002</v>
      </c>
      <c r="O11" s="16">
        <f t="shared" si="8"/>
        <v>12651.93917064</v>
      </c>
      <c r="P11" s="16">
        <f t="shared" si="9"/>
        <v>189779.08755959998</v>
      </c>
      <c r="Q11" s="32">
        <f t="shared" si="10"/>
        <v>1897.7908755959998</v>
      </c>
      <c r="R11" s="16">
        <f t="shared" si="11"/>
        <v>191676.87843519598</v>
      </c>
    </row>
    <row r="12" spans="1:18" x14ac:dyDescent="0.2">
      <c r="A12" s="25">
        <v>2.2999999999999998</v>
      </c>
      <c r="B12" s="5" t="s">
        <v>158</v>
      </c>
      <c r="C12" s="14" t="s">
        <v>95</v>
      </c>
      <c r="D12" s="4">
        <f>47580+1560</f>
        <v>49140</v>
      </c>
      <c r="E12" s="8" t="str">
        <f>Sheet4!A10</f>
        <v>3C x 400 mm2 33KV XLPE Cable (Armoured), A2XWY</v>
      </c>
      <c r="F12" s="8" t="b">
        <f t="shared" si="0"/>
        <v>1</v>
      </c>
      <c r="G12" s="4">
        <f>Sheet4!D10</f>
        <v>3116</v>
      </c>
      <c r="H12" s="11">
        <f t="shared" si="1"/>
        <v>153120240</v>
      </c>
      <c r="I12" s="16">
        <f t="shared" si="2"/>
        <v>27561643.199999999</v>
      </c>
      <c r="J12" s="16">
        <f t="shared" si="3"/>
        <v>180681883.19999999</v>
      </c>
      <c r="K12" s="16">
        <f t="shared" si="4"/>
        <v>5420456.4959999993</v>
      </c>
      <c r="L12" s="16">
        <f t="shared" si="5"/>
        <v>186102339.69599998</v>
      </c>
      <c r="M12" s="16">
        <f t="shared" si="6"/>
        <v>5583070.1908799987</v>
      </c>
      <c r="N12" s="16">
        <f t="shared" si="7"/>
        <v>3722046.7939199996</v>
      </c>
      <c r="O12" s="16">
        <f t="shared" si="8"/>
        <v>13957675.477199998</v>
      </c>
      <c r="P12" s="16">
        <f t="shared" si="9"/>
        <v>209365132.15799999</v>
      </c>
      <c r="Q12" s="32">
        <f t="shared" si="10"/>
        <v>2093651.32158</v>
      </c>
      <c r="R12" s="16">
        <f t="shared" si="11"/>
        <v>211458783.47957999</v>
      </c>
    </row>
    <row r="13" spans="1:18" ht="15" x14ac:dyDescent="0.25">
      <c r="A13" s="25">
        <v>2.4</v>
      </c>
      <c r="B13" s="3" t="s">
        <v>159</v>
      </c>
      <c r="C13" s="14" t="s">
        <v>95</v>
      </c>
      <c r="D13" s="52">
        <v>9150</v>
      </c>
      <c r="E13" s="8" t="str">
        <f>Sheet4!A11</f>
        <v>3C x 400 mm2 11KV XLPE Cable (Armoured), A2XWY</v>
      </c>
      <c r="F13" s="8" t="b">
        <f t="shared" si="0"/>
        <v>1</v>
      </c>
      <c r="G13" s="4">
        <f>Sheet4!D11</f>
        <v>2040</v>
      </c>
      <c r="H13" s="11">
        <f t="shared" si="1"/>
        <v>18666000</v>
      </c>
      <c r="I13" s="16">
        <f t="shared" si="2"/>
        <v>3359880</v>
      </c>
      <c r="J13" s="16">
        <f t="shared" si="3"/>
        <v>22025880</v>
      </c>
      <c r="K13" s="16">
        <f t="shared" si="4"/>
        <v>660776.4</v>
      </c>
      <c r="L13" s="16">
        <f t="shared" si="5"/>
        <v>22686656.399999999</v>
      </c>
      <c r="M13" s="16">
        <f t="shared" si="6"/>
        <v>680599.69199999992</v>
      </c>
      <c r="N13" s="16">
        <f t="shared" si="7"/>
        <v>453733.12799999997</v>
      </c>
      <c r="O13" s="16">
        <f t="shared" si="8"/>
        <v>1701499.2299999997</v>
      </c>
      <c r="P13" s="16">
        <f t="shared" si="9"/>
        <v>25522488.449999999</v>
      </c>
      <c r="Q13" s="32">
        <f t="shared" si="10"/>
        <v>255224.88449999999</v>
      </c>
      <c r="R13" s="16">
        <f t="shared" si="11"/>
        <v>25777713.3345</v>
      </c>
    </row>
    <row r="14" spans="1:18" x14ac:dyDescent="0.2">
      <c r="A14" s="25">
        <v>3</v>
      </c>
      <c r="B14" s="7" t="s">
        <v>4</v>
      </c>
      <c r="C14" s="7"/>
      <c r="D14" s="8"/>
      <c r="E14" s="8" t="str">
        <f>Sheet4!A12</f>
        <v>RMU</v>
      </c>
      <c r="F14" s="8" t="b">
        <f t="shared" si="0"/>
        <v>1</v>
      </c>
      <c r="G14" s="4">
        <f>Sheet4!D12</f>
        <v>0</v>
      </c>
      <c r="H14" s="11">
        <f t="shared" si="1"/>
        <v>0</v>
      </c>
      <c r="I14" s="16">
        <f t="shared" si="2"/>
        <v>0</v>
      </c>
      <c r="J14" s="16">
        <f t="shared" si="3"/>
        <v>0</v>
      </c>
      <c r="K14" s="16">
        <f t="shared" si="4"/>
        <v>0</v>
      </c>
      <c r="L14" s="16">
        <f t="shared" si="5"/>
        <v>0</v>
      </c>
      <c r="M14" s="16">
        <f t="shared" si="6"/>
        <v>0</v>
      </c>
      <c r="N14" s="16">
        <f t="shared" si="7"/>
        <v>0</v>
      </c>
      <c r="O14" s="16">
        <f t="shared" si="8"/>
        <v>0</v>
      </c>
      <c r="P14" s="16">
        <f t="shared" si="9"/>
        <v>0</v>
      </c>
      <c r="Q14" s="32">
        <f t="shared" si="10"/>
        <v>0</v>
      </c>
      <c r="R14" s="16">
        <f t="shared" si="11"/>
        <v>0</v>
      </c>
    </row>
    <row r="15" spans="1:18" x14ac:dyDescent="0.2">
      <c r="A15" s="25">
        <v>3.1</v>
      </c>
      <c r="B15" s="3" t="s">
        <v>5</v>
      </c>
      <c r="C15" s="10" t="s">
        <v>96</v>
      </c>
      <c r="D15" s="4">
        <v>9</v>
      </c>
      <c r="E15" s="8" t="str">
        <f>Sheet4!A13</f>
        <v>Supply of RMU 33KV 4W 630A LLVV(2ISO+2BKR)+ AUX.PT</v>
      </c>
      <c r="F15" s="8" t="b">
        <f t="shared" si="0"/>
        <v>1</v>
      </c>
      <c r="G15" s="4">
        <f>Sheet4!D13</f>
        <v>3018066</v>
      </c>
      <c r="H15" s="11">
        <f t="shared" si="1"/>
        <v>27162594</v>
      </c>
      <c r="I15" s="16">
        <f t="shared" si="2"/>
        <v>4889266.92</v>
      </c>
      <c r="J15" s="16">
        <f t="shared" si="3"/>
        <v>32051860.920000002</v>
      </c>
      <c r="K15" s="16">
        <f t="shared" si="4"/>
        <v>961555.82759999996</v>
      </c>
      <c r="L15" s="16">
        <f t="shared" si="5"/>
        <v>33013416.7476</v>
      </c>
      <c r="M15" s="16">
        <f t="shared" si="6"/>
        <v>990402.50242799998</v>
      </c>
      <c r="N15" s="16">
        <f t="shared" si="7"/>
        <v>660268.33495200006</v>
      </c>
      <c r="O15" s="16">
        <f t="shared" si="8"/>
        <v>2476006.2560700001</v>
      </c>
      <c r="P15" s="16">
        <f t="shared" si="9"/>
        <v>37140093.841049999</v>
      </c>
      <c r="Q15" s="32">
        <f t="shared" si="10"/>
        <v>371400.93841050001</v>
      </c>
      <c r="R15" s="16">
        <f t="shared" si="11"/>
        <v>37511494.779460497</v>
      </c>
    </row>
    <row r="16" spans="1:18" x14ac:dyDescent="0.2">
      <c r="A16" s="25">
        <v>3.19</v>
      </c>
      <c r="B16" s="3" t="s">
        <v>23</v>
      </c>
      <c r="C16" s="10" t="s">
        <v>96</v>
      </c>
      <c r="D16" s="4">
        <v>13</v>
      </c>
      <c r="E16" s="8" t="str">
        <f>Sheet4!A31</f>
        <v>Supply of 11kV RMU 4WAY 630A LLVV WITH FRTU &amp; AUXPT</v>
      </c>
      <c r="F16" s="8" t="b">
        <f t="shared" si="0"/>
        <v>1</v>
      </c>
      <c r="G16" s="4">
        <f>Sheet4!D31</f>
        <v>1123040.1399999999</v>
      </c>
      <c r="H16" s="11">
        <f t="shared" si="1"/>
        <v>14599521.819999998</v>
      </c>
      <c r="I16" s="16">
        <f t="shared" si="2"/>
        <v>2627913.9275999996</v>
      </c>
      <c r="J16" s="16">
        <f t="shared" si="3"/>
        <v>17227435.747599997</v>
      </c>
      <c r="K16" s="16">
        <f t="shared" si="4"/>
        <v>516823.07242799987</v>
      </c>
      <c r="L16" s="16">
        <f t="shared" si="5"/>
        <v>17744258.820027996</v>
      </c>
      <c r="M16" s="16">
        <f t="shared" si="6"/>
        <v>532327.76460083982</v>
      </c>
      <c r="N16" s="16">
        <f t="shared" si="7"/>
        <v>354885.1764005599</v>
      </c>
      <c r="O16" s="16">
        <f t="shared" si="8"/>
        <v>1330819.4115020996</v>
      </c>
      <c r="P16" s="16">
        <f t="shared" si="9"/>
        <v>19962291.172531497</v>
      </c>
      <c r="Q16" s="32">
        <f t="shared" si="10"/>
        <v>199622.91172531497</v>
      </c>
      <c r="R16" s="16">
        <f t="shared" si="11"/>
        <v>20161914.084256813</v>
      </c>
    </row>
    <row r="17" spans="1:18" x14ac:dyDescent="0.2">
      <c r="A17" s="50">
        <v>3.2</v>
      </c>
      <c r="B17" s="3" t="s">
        <v>24</v>
      </c>
      <c r="C17" s="10" t="s">
        <v>96</v>
      </c>
      <c r="D17" s="4">
        <v>2</v>
      </c>
      <c r="E17" s="8" t="str">
        <f>Sheet4!A32</f>
        <v>RMU 33KV 630A SINGLE BKR MODULE + AUXPT</v>
      </c>
      <c r="F17" s="8" t="b">
        <f t="shared" si="0"/>
        <v>1</v>
      </c>
      <c r="G17" s="4">
        <f>Sheet4!D32</f>
        <v>1930909</v>
      </c>
      <c r="H17" s="11">
        <f t="shared" si="1"/>
        <v>3861818</v>
      </c>
      <c r="I17" s="16">
        <f t="shared" si="2"/>
        <v>695127.24</v>
      </c>
      <c r="J17" s="16">
        <f t="shared" si="3"/>
        <v>4556945.24</v>
      </c>
      <c r="K17" s="16">
        <f t="shared" si="4"/>
        <v>136708.3572</v>
      </c>
      <c r="L17" s="16">
        <f t="shared" si="5"/>
        <v>4693653.5972000007</v>
      </c>
      <c r="M17" s="16">
        <f t="shared" si="6"/>
        <v>140809.60791600001</v>
      </c>
      <c r="N17" s="16">
        <f t="shared" si="7"/>
        <v>93873.07194400001</v>
      </c>
      <c r="O17" s="16">
        <f t="shared" si="8"/>
        <v>352024.01979000005</v>
      </c>
      <c r="P17" s="16">
        <f t="shared" si="9"/>
        <v>5280360.2968500014</v>
      </c>
      <c r="Q17" s="32">
        <f t="shared" si="10"/>
        <v>52803.602968500018</v>
      </c>
      <c r="R17" s="16">
        <f t="shared" si="11"/>
        <v>5333163.8998185014</v>
      </c>
    </row>
    <row r="18" spans="1:18" x14ac:dyDescent="0.2">
      <c r="A18" s="25">
        <v>3.2</v>
      </c>
      <c r="B18" s="3" t="s">
        <v>6</v>
      </c>
      <c r="C18" s="10" t="s">
        <v>96</v>
      </c>
      <c r="D18" s="4">
        <v>11</v>
      </c>
      <c r="E18" s="8" t="str">
        <f>Sheet4!A14</f>
        <v>Pre-Wired FRTU Panel with FRTU</v>
      </c>
      <c r="F18" s="8" t="b">
        <f t="shared" si="0"/>
        <v>1</v>
      </c>
      <c r="G18" s="4">
        <f>Sheet4!D14</f>
        <v>121744</v>
      </c>
      <c r="H18" s="11">
        <f t="shared" si="1"/>
        <v>1339184</v>
      </c>
      <c r="I18" s="16">
        <f t="shared" si="2"/>
        <v>241053.12</v>
      </c>
      <c r="J18" s="16">
        <f t="shared" si="3"/>
        <v>1580237.12</v>
      </c>
      <c r="K18" s="16">
        <f t="shared" si="4"/>
        <v>47407.113600000004</v>
      </c>
      <c r="L18" s="16">
        <f t="shared" si="5"/>
        <v>1627644.2336000002</v>
      </c>
      <c r="M18" s="16">
        <f t="shared" si="6"/>
        <v>48829.327008</v>
      </c>
      <c r="N18" s="16">
        <f t="shared" si="7"/>
        <v>32552.884672000004</v>
      </c>
      <c r="O18" s="16">
        <f t="shared" si="8"/>
        <v>122073.31752000001</v>
      </c>
      <c r="P18" s="16">
        <f t="shared" si="9"/>
        <v>1831099.7628000004</v>
      </c>
      <c r="Q18" s="32">
        <f t="shared" si="10"/>
        <v>18310.997628000005</v>
      </c>
      <c r="R18" s="16">
        <f t="shared" si="11"/>
        <v>1849410.7604280005</v>
      </c>
    </row>
    <row r="19" spans="1:18" x14ac:dyDescent="0.2">
      <c r="A19" s="25">
        <v>3.3</v>
      </c>
      <c r="B19" s="3" t="s">
        <v>7</v>
      </c>
      <c r="C19" s="10" t="s">
        <v>96</v>
      </c>
      <c r="D19" s="4">
        <v>11</v>
      </c>
      <c r="E19" s="8" t="str">
        <f>Sheet4!A15</f>
        <v>Managed Layer2 Ethernet Switch (FRTU Panel)</v>
      </c>
      <c r="F19" s="8" t="b">
        <f t="shared" si="0"/>
        <v>1</v>
      </c>
      <c r="G19" s="4">
        <f>Sheet4!D15</f>
        <v>100000</v>
      </c>
      <c r="H19" s="11">
        <f t="shared" si="1"/>
        <v>1100000</v>
      </c>
      <c r="I19" s="16">
        <f t="shared" si="2"/>
        <v>198000</v>
      </c>
      <c r="J19" s="16">
        <f t="shared" si="3"/>
        <v>1298000</v>
      </c>
      <c r="K19" s="16">
        <f t="shared" si="4"/>
        <v>38940</v>
      </c>
      <c r="L19" s="16">
        <f t="shared" si="5"/>
        <v>1336940</v>
      </c>
      <c r="M19" s="16">
        <f t="shared" si="6"/>
        <v>40108.199999999997</v>
      </c>
      <c r="N19" s="16">
        <f t="shared" si="7"/>
        <v>26738.799999999999</v>
      </c>
      <c r="O19" s="16">
        <f t="shared" si="8"/>
        <v>100270.5</v>
      </c>
      <c r="P19" s="16">
        <f t="shared" si="9"/>
        <v>1504057.5</v>
      </c>
      <c r="Q19" s="32">
        <f t="shared" si="10"/>
        <v>15040.575000000001</v>
      </c>
      <c r="R19" s="16">
        <f t="shared" si="11"/>
        <v>1519098.075</v>
      </c>
    </row>
    <row r="20" spans="1:18" x14ac:dyDescent="0.2">
      <c r="A20" s="25">
        <v>3.4</v>
      </c>
      <c r="B20" s="3" t="s">
        <v>8</v>
      </c>
      <c r="C20" s="10" t="s">
        <v>116</v>
      </c>
      <c r="D20" s="4">
        <v>11</v>
      </c>
      <c r="E20" s="8" t="str">
        <f>Sheet4!A16</f>
        <v>Networking Accessories</v>
      </c>
      <c r="F20" s="8" t="b">
        <f t="shared" si="0"/>
        <v>1</v>
      </c>
      <c r="G20" s="4">
        <f>Sheet4!D16</f>
        <v>72</v>
      </c>
      <c r="H20" s="11">
        <f t="shared" si="1"/>
        <v>792</v>
      </c>
      <c r="I20" s="16">
        <f t="shared" si="2"/>
        <v>142.56</v>
      </c>
      <c r="J20" s="16">
        <f t="shared" si="3"/>
        <v>934.56</v>
      </c>
      <c r="K20" s="16">
        <f t="shared" si="4"/>
        <v>28.036799999999996</v>
      </c>
      <c r="L20" s="16">
        <f t="shared" si="5"/>
        <v>962.59679999999992</v>
      </c>
      <c r="M20" s="16">
        <f t="shared" si="6"/>
        <v>28.877903999999997</v>
      </c>
      <c r="N20" s="16">
        <f t="shared" si="7"/>
        <v>19.251935999999997</v>
      </c>
      <c r="O20" s="16">
        <f t="shared" si="8"/>
        <v>72.194759999999988</v>
      </c>
      <c r="P20" s="16">
        <f t="shared" si="9"/>
        <v>1082.9213999999999</v>
      </c>
      <c r="Q20" s="32">
        <f t="shared" si="10"/>
        <v>10.829214</v>
      </c>
      <c r="R20" s="16">
        <f t="shared" si="11"/>
        <v>1093.750614</v>
      </c>
    </row>
    <row r="21" spans="1:18" x14ac:dyDescent="0.2">
      <c r="A21" s="25">
        <v>3.5</v>
      </c>
      <c r="B21" s="3" t="s">
        <v>9</v>
      </c>
      <c r="C21" s="10" t="s">
        <v>96</v>
      </c>
      <c r="D21" s="4">
        <v>352</v>
      </c>
      <c r="E21" s="8" t="str">
        <f>Sheet4!A17</f>
        <v>CMR with Mounting Base for Digital Inputs</v>
      </c>
      <c r="F21" s="8" t="b">
        <f t="shared" si="0"/>
        <v>1</v>
      </c>
      <c r="G21" s="4">
        <f>Sheet4!D17</f>
        <v>650</v>
      </c>
      <c r="H21" s="11">
        <f t="shared" si="1"/>
        <v>228800</v>
      </c>
      <c r="I21" s="16">
        <f t="shared" si="2"/>
        <v>41184</v>
      </c>
      <c r="J21" s="16">
        <f t="shared" si="3"/>
        <v>269984</v>
      </c>
      <c r="K21" s="16">
        <f t="shared" si="4"/>
        <v>8099.5199999999995</v>
      </c>
      <c r="L21" s="16">
        <f t="shared" si="5"/>
        <v>278083.52</v>
      </c>
      <c r="M21" s="16">
        <f t="shared" si="6"/>
        <v>8342.5056000000004</v>
      </c>
      <c r="N21" s="16">
        <f t="shared" si="7"/>
        <v>5561.6704000000009</v>
      </c>
      <c r="O21" s="16">
        <f t="shared" si="8"/>
        <v>20856.263999999999</v>
      </c>
      <c r="P21" s="16">
        <f t="shared" si="9"/>
        <v>312843.96000000002</v>
      </c>
      <c r="Q21" s="32">
        <f t="shared" si="10"/>
        <v>3128.4396000000002</v>
      </c>
      <c r="R21" s="16">
        <f t="shared" si="11"/>
        <v>315972.3996</v>
      </c>
    </row>
    <row r="22" spans="1:18" x14ac:dyDescent="0.2">
      <c r="A22" s="25">
        <v>3.6</v>
      </c>
      <c r="B22" s="3" t="s">
        <v>10</v>
      </c>
      <c r="C22" s="10" t="s">
        <v>96</v>
      </c>
      <c r="D22" s="4">
        <v>176</v>
      </c>
      <c r="E22" s="8" t="str">
        <f>Sheet4!A18</f>
        <v>Interposing Relay for Digital Output</v>
      </c>
      <c r="F22" s="8" t="b">
        <f t="shared" si="0"/>
        <v>1</v>
      </c>
      <c r="G22" s="4">
        <f>Sheet4!D18</f>
        <v>467.94</v>
      </c>
      <c r="H22" s="11">
        <f t="shared" si="1"/>
        <v>82357.440000000002</v>
      </c>
      <c r="I22" s="16">
        <f t="shared" si="2"/>
        <v>14824.3392</v>
      </c>
      <c r="J22" s="16">
        <f t="shared" si="3"/>
        <v>97181.779200000004</v>
      </c>
      <c r="K22" s="16">
        <f t="shared" si="4"/>
        <v>2915.4533759999999</v>
      </c>
      <c r="L22" s="16">
        <f t="shared" si="5"/>
        <v>100097.23257600001</v>
      </c>
      <c r="M22" s="16">
        <f t="shared" si="6"/>
        <v>3002.9169772800001</v>
      </c>
      <c r="N22" s="16">
        <f t="shared" si="7"/>
        <v>2001.9446515200002</v>
      </c>
      <c r="O22" s="16">
        <f t="shared" si="8"/>
        <v>7507.2924432</v>
      </c>
      <c r="P22" s="16">
        <f t="shared" si="9"/>
        <v>112609.386648</v>
      </c>
      <c r="Q22" s="32">
        <f t="shared" si="10"/>
        <v>1126.0938664800001</v>
      </c>
      <c r="R22" s="16">
        <f t="shared" si="11"/>
        <v>113735.48051448</v>
      </c>
    </row>
    <row r="23" spans="1:18" x14ac:dyDescent="0.2">
      <c r="A23" s="25">
        <v>3.7</v>
      </c>
      <c r="B23" s="3" t="s">
        <v>11</v>
      </c>
      <c r="C23" s="10" t="s">
        <v>96</v>
      </c>
      <c r="D23" s="4">
        <v>11</v>
      </c>
      <c r="E23" s="8" t="str">
        <f>Sheet4!A19</f>
        <v xml:space="preserve">Battery Charger </v>
      </c>
      <c r="F23" s="8" t="b">
        <f t="shared" si="0"/>
        <v>1</v>
      </c>
      <c r="G23" s="4">
        <f>Sheet4!D19</f>
        <v>15385</v>
      </c>
      <c r="H23" s="11">
        <f t="shared" si="1"/>
        <v>169235</v>
      </c>
      <c r="I23" s="16">
        <f t="shared" si="2"/>
        <v>30462.3</v>
      </c>
      <c r="J23" s="16">
        <f t="shared" si="3"/>
        <v>199697.3</v>
      </c>
      <c r="K23" s="16">
        <f t="shared" si="4"/>
        <v>5990.9189999999999</v>
      </c>
      <c r="L23" s="16">
        <f t="shared" si="5"/>
        <v>205688.21899999998</v>
      </c>
      <c r="M23" s="16">
        <f t="shared" si="6"/>
        <v>6170.646569999999</v>
      </c>
      <c r="N23" s="16">
        <f t="shared" si="7"/>
        <v>4113.7643799999996</v>
      </c>
      <c r="O23" s="16">
        <f t="shared" si="8"/>
        <v>15426.616424999998</v>
      </c>
      <c r="P23" s="16">
        <f t="shared" si="9"/>
        <v>231399.24637499999</v>
      </c>
      <c r="Q23" s="32">
        <f t="shared" si="10"/>
        <v>2313.9924637499998</v>
      </c>
      <c r="R23" s="16">
        <f t="shared" si="11"/>
        <v>233713.23883875</v>
      </c>
    </row>
    <row r="24" spans="1:18" x14ac:dyDescent="0.2">
      <c r="A24" s="25">
        <v>3.8</v>
      </c>
      <c r="B24" s="3" t="s">
        <v>12</v>
      </c>
      <c r="C24" s="10" t="s">
        <v>96</v>
      </c>
      <c r="D24" s="4">
        <v>11</v>
      </c>
      <c r="E24" s="8" t="str">
        <f>Sheet4!A20</f>
        <v>Battery</v>
      </c>
      <c r="F24" s="8" t="b">
        <f t="shared" si="0"/>
        <v>1</v>
      </c>
      <c r="G24" s="4">
        <f>Sheet4!D20</f>
        <v>7682</v>
      </c>
      <c r="H24" s="11">
        <f t="shared" si="1"/>
        <v>84502</v>
      </c>
      <c r="I24" s="16">
        <f t="shared" si="2"/>
        <v>15210.359999999999</v>
      </c>
      <c r="J24" s="16">
        <f t="shared" si="3"/>
        <v>99712.36</v>
      </c>
      <c r="K24" s="16">
        <f t="shared" si="4"/>
        <v>2991.3707999999997</v>
      </c>
      <c r="L24" s="16">
        <f t="shared" si="5"/>
        <v>102703.7308</v>
      </c>
      <c r="M24" s="16">
        <f t="shared" si="6"/>
        <v>3081.1119239999998</v>
      </c>
      <c r="N24" s="16">
        <f t="shared" si="7"/>
        <v>2054.0746160000003</v>
      </c>
      <c r="O24" s="16">
        <f t="shared" si="8"/>
        <v>7702.77981</v>
      </c>
      <c r="P24" s="16">
        <f t="shared" si="9"/>
        <v>115541.69714999999</v>
      </c>
      <c r="Q24" s="32">
        <f t="shared" si="10"/>
        <v>1155.4169715</v>
      </c>
      <c r="R24" s="16">
        <f t="shared" si="11"/>
        <v>116697.1141215</v>
      </c>
    </row>
    <row r="25" spans="1:18" x14ac:dyDescent="0.2">
      <c r="A25" s="25">
        <v>3.9</v>
      </c>
      <c r="B25" s="3" t="s">
        <v>13</v>
      </c>
      <c r="C25" s="10" t="s">
        <v>96</v>
      </c>
      <c r="D25" s="4">
        <v>11</v>
      </c>
      <c r="E25" s="8" t="str">
        <f>Sheet4!A21</f>
        <v>4G Modem cum Router</v>
      </c>
      <c r="F25" s="8" t="b">
        <f t="shared" si="0"/>
        <v>1</v>
      </c>
      <c r="G25" s="4">
        <f>Sheet4!D21</f>
        <v>18500</v>
      </c>
      <c r="H25" s="11">
        <f t="shared" si="1"/>
        <v>203500</v>
      </c>
      <c r="I25" s="16">
        <f t="shared" si="2"/>
        <v>36630</v>
      </c>
      <c r="J25" s="16">
        <f t="shared" si="3"/>
        <v>240130</v>
      </c>
      <c r="K25" s="16">
        <f t="shared" si="4"/>
        <v>7203.9</v>
      </c>
      <c r="L25" s="16">
        <f t="shared" si="5"/>
        <v>247333.9</v>
      </c>
      <c r="M25" s="16">
        <f t="shared" si="6"/>
        <v>7420.0169999999998</v>
      </c>
      <c r="N25" s="16">
        <f t="shared" si="7"/>
        <v>4946.6779999999999</v>
      </c>
      <c r="O25" s="16">
        <f t="shared" si="8"/>
        <v>18550.0425</v>
      </c>
      <c r="P25" s="16">
        <f t="shared" si="9"/>
        <v>278250.63749999995</v>
      </c>
      <c r="Q25" s="32">
        <f t="shared" si="10"/>
        <v>2782.5063749999995</v>
      </c>
      <c r="R25" s="16">
        <f t="shared" si="11"/>
        <v>281033.14387499995</v>
      </c>
    </row>
    <row r="26" spans="1:18" ht="28.5" x14ac:dyDescent="0.2">
      <c r="A26" s="50">
        <v>3.1</v>
      </c>
      <c r="B26" s="3" t="s">
        <v>14</v>
      </c>
      <c r="C26" s="10" t="s">
        <v>95</v>
      </c>
      <c r="D26" s="4">
        <v>440</v>
      </c>
      <c r="E26" s="8" t="str">
        <f>Sheet4!A22</f>
        <v>Instrumentation Cable
12 C X 0.5 mm2,  Armored cable for Status and Indications</v>
      </c>
      <c r="F26" s="8" t="b">
        <f t="shared" si="0"/>
        <v>1</v>
      </c>
      <c r="G26" s="4">
        <f>Sheet4!D22</f>
        <v>204.87</v>
      </c>
      <c r="H26" s="11">
        <f t="shared" si="1"/>
        <v>90142.8</v>
      </c>
      <c r="I26" s="16">
        <f t="shared" si="2"/>
        <v>16225.704</v>
      </c>
      <c r="J26" s="16">
        <f t="shared" si="3"/>
        <v>106368.504</v>
      </c>
      <c r="K26" s="16">
        <f t="shared" si="4"/>
        <v>3191.05512</v>
      </c>
      <c r="L26" s="16">
        <f t="shared" si="5"/>
        <v>109559.55912000001</v>
      </c>
      <c r="M26" s="16">
        <f t="shared" si="6"/>
        <v>3286.7867735999998</v>
      </c>
      <c r="N26" s="16">
        <f t="shared" si="7"/>
        <v>2191.1911824000003</v>
      </c>
      <c r="O26" s="16">
        <f t="shared" si="8"/>
        <v>8216.966934</v>
      </c>
      <c r="P26" s="16">
        <f t="shared" si="9"/>
        <v>123254.50401</v>
      </c>
      <c r="Q26" s="32">
        <f t="shared" si="10"/>
        <v>1232.5450401000001</v>
      </c>
      <c r="R26" s="16">
        <f t="shared" si="11"/>
        <v>124487.0490501</v>
      </c>
    </row>
    <row r="27" spans="1:18" ht="28.5" x14ac:dyDescent="0.2">
      <c r="A27" s="25">
        <v>3.11</v>
      </c>
      <c r="B27" s="3" t="s">
        <v>15</v>
      </c>
      <c r="C27" s="10" t="s">
        <v>95</v>
      </c>
      <c r="D27" s="4">
        <v>440</v>
      </c>
      <c r="E27" s="8" t="str">
        <f>Sheet4!A23</f>
        <v>Instrumentation Cable
7 C X 1.5 mm2, Armored for Control Output</v>
      </c>
      <c r="F27" s="8" t="b">
        <f t="shared" si="0"/>
        <v>1</v>
      </c>
      <c r="G27" s="4">
        <f>Sheet4!D23</f>
        <v>305.58</v>
      </c>
      <c r="H27" s="11">
        <f t="shared" si="1"/>
        <v>134455.19999999998</v>
      </c>
      <c r="I27" s="16">
        <f t="shared" si="2"/>
        <v>24201.935999999994</v>
      </c>
      <c r="J27" s="16">
        <f t="shared" si="3"/>
        <v>158657.13599999997</v>
      </c>
      <c r="K27" s="16">
        <f t="shared" si="4"/>
        <v>4759.7140799999988</v>
      </c>
      <c r="L27" s="16">
        <f t="shared" si="5"/>
        <v>163416.85007999997</v>
      </c>
      <c r="M27" s="16">
        <f t="shared" si="6"/>
        <v>4902.5055023999994</v>
      </c>
      <c r="N27" s="16">
        <f t="shared" si="7"/>
        <v>3268.3370015999994</v>
      </c>
      <c r="O27" s="16">
        <f t="shared" si="8"/>
        <v>12256.263755999998</v>
      </c>
      <c r="P27" s="16">
        <f t="shared" si="9"/>
        <v>183843.95633999998</v>
      </c>
      <c r="Q27" s="32">
        <f t="shared" si="10"/>
        <v>1838.4395633999998</v>
      </c>
      <c r="R27" s="16">
        <f t="shared" si="11"/>
        <v>185682.39590339997</v>
      </c>
    </row>
    <row r="28" spans="1:18" ht="28.5" x14ac:dyDescent="0.2">
      <c r="A28" s="50">
        <v>3.12</v>
      </c>
      <c r="B28" s="3" t="s">
        <v>16</v>
      </c>
      <c r="C28" s="10" t="s">
        <v>95</v>
      </c>
      <c r="D28" s="4">
        <v>440</v>
      </c>
      <c r="E28" s="8" t="str">
        <f>Sheet4!A24</f>
        <v>Twisted Pair Shielded &amp; Over all shielded Instrumentation Cable
5 P X 1.0 mm2,   Armored for Analog Input</v>
      </c>
      <c r="F28" s="8" t="b">
        <f t="shared" si="0"/>
        <v>1</v>
      </c>
      <c r="G28" s="4">
        <f>Sheet4!D24</f>
        <v>275.23</v>
      </c>
      <c r="H28" s="11">
        <f t="shared" si="1"/>
        <v>121101.20000000001</v>
      </c>
      <c r="I28" s="16">
        <f t="shared" si="2"/>
        <v>21798.216</v>
      </c>
      <c r="J28" s="16">
        <f t="shared" si="3"/>
        <v>142899.41600000003</v>
      </c>
      <c r="K28" s="16">
        <f t="shared" si="4"/>
        <v>4286.9824800000006</v>
      </c>
      <c r="L28" s="16">
        <f t="shared" si="5"/>
        <v>147186.39848000003</v>
      </c>
      <c r="M28" s="16">
        <f t="shared" si="6"/>
        <v>4415.5919544000008</v>
      </c>
      <c r="N28" s="16">
        <f t="shared" si="7"/>
        <v>2943.7279696000005</v>
      </c>
      <c r="O28" s="16">
        <f t="shared" si="8"/>
        <v>11038.979886000003</v>
      </c>
      <c r="P28" s="16">
        <f t="shared" si="9"/>
        <v>165584.69829000006</v>
      </c>
      <c r="Q28" s="32">
        <f t="shared" si="10"/>
        <v>1655.8469829000005</v>
      </c>
      <c r="R28" s="16">
        <f t="shared" si="11"/>
        <v>167240.54527290005</v>
      </c>
    </row>
    <row r="29" spans="1:18" x14ac:dyDescent="0.2">
      <c r="A29" s="25">
        <v>3.13</v>
      </c>
      <c r="B29" s="3" t="s">
        <v>17</v>
      </c>
      <c r="C29" s="10" t="s">
        <v>95</v>
      </c>
      <c r="D29" s="4">
        <v>220</v>
      </c>
      <c r="E29" s="8" t="str">
        <f>Sheet4!A25</f>
        <v xml:space="preserve">4 C X 4 mm2 Copper cable for extension of CT &amp; PT </v>
      </c>
      <c r="F29" s="8" t="b">
        <f t="shared" si="0"/>
        <v>1</v>
      </c>
      <c r="G29" s="4">
        <f>Sheet4!D25</f>
        <v>165.25</v>
      </c>
      <c r="H29" s="11">
        <f t="shared" si="1"/>
        <v>36355</v>
      </c>
      <c r="I29" s="16">
        <f t="shared" si="2"/>
        <v>6543.9</v>
      </c>
      <c r="J29" s="16">
        <f t="shared" si="3"/>
        <v>42898.9</v>
      </c>
      <c r="K29" s="16">
        <f t="shared" si="4"/>
        <v>1286.9670000000001</v>
      </c>
      <c r="L29" s="16">
        <f t="shared" si="5"/>
        <v>44185.866999999998</v>
      </c>
      <c r="M29" s="16">
        <f t="shared" si="6"/>
        <v>1325.57601</v>
      </c>
      <c r="N29" s="16">
        <f t="shared" si="7"/>
        <v>883.71734000000004</v>
      </c>
      <c r="O29" s="16">
        <f t="shared" si="8"/>
        <v>3313.9400249999999</v>
      </c>
      <c r="P29" s="16">
        <f t="shared" si="9"/>
        <v>49709.100374999995</v>
      </c>
      <c r="Q29" s="32">
        <f t="shared" si="10"/>
        <v>497.09100374999997</v>
      </c>
      <c r="R29" s="16">
        <f t="shared" si="11"/>
        <v>50206.191378749994</v>
      </c>
    </row>
    <row r="30" spans="1:18" x14ac:dyDescent="0.2">
      <c r="A30" s="50">
        <v>3.14</v>
      </c>
      <c r="B30" s="3" t="s">
        <v>18</v>
      </c>
      <c r="C30" s="10" t="s">
        <v>95</v>
      </c>
      <c r="D30" s="4">
        <v>110</v>
      </c>
      <c r="E30" s="8" t="str">
        <f>Sheet4!A26</f>
        <v>2 C X 4 mm2 Cable for DC Power Supply</v>
      </c>
      <c r="F30" s="8" t="b">
        <f t="shared" si="0"/>
        <v>1</v>
      </c>
      <c r="G30" s="4">
        <f>Sheet4!D26</f>
        <v>150</v>
      </c>
      <c r="H30" s="11">
        <f t="shared" si="1"/>
        <v>16500</v>
      </c>
      <c r="I30" s="16">
        <f t="shared" si="2"/>
        <v>2970</v>
      </c>
      <c r="J30" s="16">
        <f t="shared" si="3"/>
        <v>19470</v>
      </c>
      <c r="K30" s="16">
        <f t="shared" si="4"/>
        <v>584.1</v>
      </c>
      <c r="L30" s="16">
        <f t="shared" si="5"/>
        <v>20054.099999999999</v>
      </c>
      <c r="M30" s="16">
        <f t="shared" si="6"/>
        <v>601.62299999999993</v>
      </c>
      <c r="N30" s="16">
        <f t="shared" si="7"/>
        <v>401.08199999999999</v>
      </c>
      <c r="O30" s="16">
        <f t="shared" si="8"/>
        <v>1504.0574999999999</v>
      </c>
      <c r="P30" s="16">
        <f t="shared" si="9"/>
        <v>22560.862499999996</v>
      </c>
      <c r="Q30" s="32">
        <f t="shared" si="10"/>
        <v>225.60862499999996</v>
      </c>
      <c r="R30" s="16">
        <f t="shared" si="11"/>
        <v>22786.471124999996</v>
      </c>
    </row>
    <row r="31" spans="1:18" x14ac:dyDescent="0.2">
      <c r="A31" s="25">
        <v>3.15</v>
      </c>
      <c r="B31" s="3" t="s">
        <v>19</v>
      </c>
      <c r="C31" s="10" t="s">
        <v>95</v>
      </c>
      <c r="D31" s="4">
        <v>220</v>
      </c>
      <c r="E31" s="8" t="str">
        <f>Sheet4!A27</f>
        <v>4P X 0.36 mm2, Armored Communication Cable for MFM</v>
      </c>
      <c r="F31" s="8" t="b">
        <f t="shared" si="0"/>
        <v>1</v>
      </c>
      <c r="G31" s="4">
        <f>Sheet4!D27</f>
        <v>148.43</v>
      </c>
      <c r="H31" s="11">
        <f t="shared" si="1"/>
        <v>32654.600000000002</v>
      </c>
      <c r="I31" s="16">
        <f t="shared" si="2"/>
        <v>5877.8280000000004</v>
      </c>
      <c r="J31" s="16">
        <f t="shared" si="3"/>
        <v>38532.428</v>
      </c>
      <c r="K31" s="16">
        <f t="shared" si="4"/>
        <v>1155.9728399999999</v>
      </c>
      <c r="L31" s="16">
        <f t="shared" si="5"/>
        <v>39688.400840000002</v>
      </c>
      <c r="M31" s="16">
        <f t="shared" si="6"/>
        <v>1190.6520252</v>
      </c>
      <c r="N31" s="16">
        <f t="shared" si="7"/>
        <v>793.76801680000005</v>
      </c>
      <c r="O31" s="16">
        <f t="shared" si="8"/>
        <v>2976.6300630000001</v>
      </c>
      <c r="P31" s="16">
        <f t="shared" si="9"/>
        <v>44649.450944999997</v>
      </c>
      <c r="Q31" s="32">
        <f t="shared" si="10"/>
        <v>446.49450944999995</v>
      </c>
      <c r="R31" s="16">
        <f t="shared" si="11"/>
        <v>45095.945454449997</v>
      </c>
    </row>
    <row r="32" spans="1:18" x14ac:dyDescent="0.2">
      <c r="A32" s="50">
        <v>3.16</v>
      </c>
      <c r="B32" s="3" t="s">
        <v>20</v>
      </c>
      <c r="C32" s="10" t="s">
        <v>95</v>
      </c>
      <c r="D32" s="4">
        <v>220</v>
      </c>
      <c r="E32" s="8" t="str">
        <f>Sheet4!A28</f>
        <v>Armored CAT6 SFTP Cable</v>
      </c>
      <c r="F32" s="8" t="b">
        <f t="shared" si="0"/>
        <v>1</v>
      </c>
      <c r="G32" s="4">
        <f>Sheet4!D28</f>
        <v>45.87</v>
      </c>
      <c r="H32" s="11">
        <f t="shared" si="1"/>
        <v>10091.4</v>
      </c>
      <c r="I32" s="16">
        <f t="shared" si="2"/>
        <v>1816.4519999999998</v>
      </c>
      <c r="J32" s="16">
        <f t="shared" si="3"/>
        <v>11907.851999999999</v>
      </c>
      <c r="K32" s="16">
        <f t="shared" si="4"/>
        <v>357.23555999999996</v>
      </c>
      <c r="L32" s="16">
        <f t="shared" si="5"/>
        <v>12265.087559999998</v>
      </c>
      <c r="M32" s="16">
        <f t="shared" si="6"/>
        <v>367.9526267999999</v>
      </c>
      <c r="N32" s="16">
        <f t="shared" si="7"/>
        <v>245.30175119999996</v>
      </c>
      <c r="O32" s="16">
        <f t="shared" si="8"/>
        <v>919.88156699999979</v>
      </c>
      <c r="P32" s="16">
        <f t="shared" si="9"/>
        <v>13798.223504999998</v>
      </c>
      <c r="Q32" s="32">
        <f t="shared" si="10"/>
        <v>137.98223504999999</v>
      </c>
      <c r="R32" s="16">
        <f t="shared" si="11"/>
        <v>13936.205740049998</v>
      </c>
    </row>
    <row r="33" spans="1:18" x14ac:dyDescent="0.2">
      <c r="A33" s="25">
        <v>3.17</v>
      </c>
      <c r="B33" s="3" t="s">
        <v>21</v>
      </c>
      <c r="C33" s="10" t="s">
        <v>95</v>
      </c>
      <c r="D33" s="4">
        <v>220</v>
      </c>
      <c r="E33" s="8" t="str">
        <f>Sheet4!A29</f>
        <v>Un-Armored CAT6 SFTP Cable</v>
      </c>
      <c r="F33" s="8" t="b">
        <f t="shared" si="0"/>
        <v>1</v>
      </c>
      <c r="G33" s="4">
        <f>Sheet4!D29</f>
        <v>89.45</v>
      </c>
      <c r="H33" s="11">
        <f t="shared" si="1"/>
        <v>19679</v>
      </c>
      <c r="I33" s="16">
        <f t="shared" si="2"/>
        <v>3542.22</v>
      </c>
      <c r="J33" s="16">
        <f t="shared" si="3"/>
        <v>23221.22</v>
      </c>
      <c r="K33" s="16">
        <f t="shared" si="4"/>
        <v>696.63660000000004</v>
      </c>
      <c r="L33" s="16">
        <f t="shared" si="5"/>
        <v>23917.856600000003</v>
      </c>
      <c r="M33" s="16">
        <f t="shared" si="6"/>
        <v>717.53569800000002</v>
      </c>
      <c r="N33" s="16">
        <f t="shared" si="7"/>
        <v>478.35713200000009</v>
      </c>
      <c r="O33" s="16">
        <f t="shared" si="8"/>
        <v>1793.8392450000001</v>
      </c>
      <c r="P33" s="16">
        <f t="shared" si="9"/>
        <v>26907.588675000003</v>
      </c>
      <c r="Q33" s="32">
        <f t="shared" si="10"/>
        <v>269.07588675000005</v>
      </c>
      <c r="R33" s="16">
        <f t="shared" si="11"/>
        <v>27176.664561750003</v>
      </c>
    </row>
    <row r="34" spans="1:18" x14ac:dyDescent="0.2">
      <c r="A34" s="50">
        <v>3.18</v>
      </c>
      <c r="B34" s="3" t="s">
        <v>22</v>
      </c>
      <c r="C34" s="10" t="s">
        <v>96</v>
      </c>
      <c r="D34" s="4">
        <v>22</v>
      </c>
      <c r="E34" s="8" t="str">
        <f>Sheet4!A30</f>
        <v>Multi Function Meter</v>
      </c>
      <c r="F34" s="8" t="b">
        <f t="shared" si="0"/>
        <v>1</v>
      </c>
      <c r="G34" s="4">
        <f>Sheet4!D30</f>
        <v>18651</v>
      </c>
      <c r="H34" s="11">
        <f t="shared" si="1"/>
        <v>410322</v>
      </c>
      <c r="I34" s="16">
        <f t="shared" si="2"/>
        <v>73857.959999999992</v>
      </c>
      <c r="J34" s="16">
        <f t="shared" si="3"/>
        <v>484179.95999999996</v>
      </c>
      <c r="K34" s="16">
        <f t="shared" si="4"/>
        <v>14525.398799999999</v>
      </c>
      <c r="L34" s="16">
        <f t="shared" si="5"/>
        <v>498705.35879999999</v>
      </c>
      <c r="M34" s="16">
        <f t="shared" si="6"/>
        <v>14961.160763999998</v>
      </c>
      <c r="N34" s="16">
        <f t="shared" si="7"/>
        <v>9974.1071759999995</v>
      </c>
      <c r="O34" s="16">
        <f t="shared" si="8"/>
        <v>37402.90191</v>
      </c>
      <c r="P34" s="16">
        <f t="shared" si="9"/>
        <v>561043.52864999999</v>
      </c>
      <c r="Q34" s="32">
        <f t="shared" si="10"/>
        <v>5610.4352865000001</v>
      </c>
      <c r="R34" s="16">
        <f t="shared" si="11"/>
        <v>566653.96393650002</v>
      </c>
    </row>
    <row r="35" spans="1:18" x14ac:dyDescent="0.2">
      <c r="A35" s="25">
        <v>4</v>
      </c>
      <c r="B35" s="7" t="s">
        <v>25</v>
      </c>
      <c r="C35" s="10"/>
      <c r="D35" s="4"/>
      <c r="E35" s="8" t="str">
        <f>Sheet4!A33</f>
        <v>Cable Jointing Kits</v>
      </c>
      <c r="F35" s="8" t="b">
        <f t="shared" si="0"/>
        <v>1</v>
      </c>
      <c r="G35" s="4">
        <f>Sheet4!D33</f>
        <v>0</v>
      </c>
      <c r="H35" s="11">
        <f t="shared" si="1"/>
        <v>0</v>
      </c>
      <c r="I35" s="16">
        <f t="shared" si="2"/>
        <v>0</v>
      </c>
      <c r="J35" s="16">
        <f t="shared" si="3"/>
        <v>0</v>
      </c>
      <c r="K35" s="16">
        <f t="shared" si="4"/>
        <v>0</v>
      </c>
      <c r="L35" s="16">
        <f t="shared" si="5"/>
        <v>0</v>
      </c>
      <c r="M35" s="16">
        <f t="shared" si="6"/>
        <v>0</v>
      </c>
      <c r="N35" s="16">
        <f t="shared" si="7"/>
        <v>0</v>
      </c>
      <c r="O35" s="16">
        <f t="shared" si="8"/>
        <v>0</v>
      </c>
      <c r="P35" s="16">
        <f t="shared" si="9"/>
        <v>0</v>
      </c>
      <c r="Q35" s="32">
        <f t="shared" si="10"/>
        <v>0</v>
      </c>
      <c r="R35" s="16">
        <f t="shared" si="11"/>
        <v>0</v>
      </c>
    </row>
    <row r="36" spans="1:18" x14ac:dyDescent="0.2">
      <c r="A36" s="25">
        <v>4.0999999999999996</v>
      </c>
      <c r="B36" s="3" t="s">
        <v>195</v>
      </c>
      <c r="C36" s="14" t="s">
        <v>96</v>
      </c>
      <c r="D36" s="4">
        <v>52</v>
      </c>
      <c r="E36" s="8" t="str">
        <f>Sheet4!A34</f>
        <v>Heat shrinkable jointing kit for 3Cx400 mm² 11KV XLPE Cable(indoor type)</v>
      </c>
      <c r="F36" s="8" t="b">
        <f t="shared" si="0"/>
        <v>0</v>
      </c>
      <c r="G36" s="4">
        <f>Sheet4!D34</f>
        <v>13606.439999999999</v>
      </c>
      <c r="H36" s="11">
        <f t="shared" si="1"/>
        <v>707534.87999999989</v>
      </c>
      <c r="I36" s="16">
        <f t="shared" si="2"/>
        <v>127356.27839999998</v>
      </c>
      <c r="J36" s="16">
        <f t="shared" si="3"/>
        <v>834891.15839999984</v>
      </c>
      <c r="K36" s="16">
        <f t="shared" si="4"/>
        <v>25046.734751999993</v>
      </c>
      <c r="L36" s="16">
        <f t="shared" si="5"/>
        <v>859937.8931519998</v>
      </c>
      <c r="M36" s="16">
        <f t="shared" si="6"/>
        <v>25798.136794559992</v>
      </c>
      <c r="N36" s="16">
        <f t="shared" si="7"/>
        <v>17198.757863039995</v>
      </c>
      <c r="O36" s="16">
        <f t="shared" si="8"/>
        <v>64495.341986399981</v>
      </c>
      <c r="P36" s="16">
        <f t="shared" si="9"/>
        <v>967430.12979599973</v>
      </c>
      <c r="Q36" s="32">
        <f t="shared" si="10"/>
        <v>9674.3012979599971</v>
      </c>
      <c r="R36" s="16">
        <f t="shared" si="11"/>
        <v>977104.43109395972</v>
      </c>
    </row>
    <row r="37" spans="1:18" x14ac:dyDescent="0.2">
      <c r="A37" s="25">
        <v>4.2</v>
      </c>
      <c r="B37" s="3" t="s">
        <v>160</v>
      </c>
      <c r="C37" s="14" t="s">
        <v>96</v>
      </c>
      <c r="D37" s="4">
        <v>46</v>
      </c>
      <c r="E37" s="8" t="str">
        <f>Sheet4!A35</f>
        <v>Heat shrinkable jointing kit for 3Cx400 mm² 11KV XLPE Cable(outdoor type)</v>
      </c>
      <c r="F37" s="8" t="b">
        <f t="shared" si="0"/>
        <v>1</v>
      </c>
      <c r="G37" s="4">
        <f>Sheet4!D35</f>
        <v>19743.68</v>
      </c>
      <c r="H37" s="11">
        <f t="shared" si="1"/>
        <v>908209.28</v>
      </c>
      <c r="I37" s="16">
        <f t="shared" si="2"/>
        <v>163477.6704</v>
      </c>
      <c r="J37" s="16">
        <f t="shared" si="3"/>
        <v>1071686.9504</v>
      </c>
      <c r="K37" s="16">
        <f t="shared" si="4"/>
        <v>32150.608511999999</v>
      </c>
      <c r="L37" s="16">
        <f t="shared" si="5"/>
        <v>1103837.5589119999</v>
      </c>
      <c r="M37" s="16">
        <f t="shared" si="6"/>
        <v>33115.126767359994</v>
      </c>
      <c r="N37" s="16">
        <f t="shared" si="7"/>
        <v>22076.75117824</v>
      </c>
      <c r="O37" s="16">
        <f t="shared" si="8"/>
        <v>82787.816918399985</v>
      </c>
      <c r="P37" s="16">
        <f t="shared" si="9"/>
        <v>1241817.2537759996</v>
      </c>
      <c r="Q37" s="32">
        <f t="shared" si="10"/>
        <v>12418.172537759996</v>
      </c>
      <c r="R37" s="16">
        <f t="shared" si="11"/>
        <v>1254235.4263137598</v>
      </c>
    </row>
    <row r="38" spans="1:18" x14ac:dyDescent="0.2">
      <c r="A38" s="25">
        <v>4.3</v>
      </c>
      <c r="B38" s="3" t="s">
        <v>161</v>
      </c>
      <c r="C38" s="14" t="s">
        <v>96</v>
      </c>
      <c r="D38" s="4">
        <v>30</v>
      </c>
      <c r="E38" s="8" t="str">
        <f>Sheet4!A36</f>
        <v>Heat shrinkable jointing kit for 3Cx400 mm² 11KV XLPE Cable(Straight type)</v>
      </c>
      <c r="F38" s="8" t="b">
        <f t="shared" si="0"/>
        <v>1</v>
      </c>
      <c r="G38" s="4">
        <f>Sheet4!D36</f>
        <v>35950.14</v>
      </c>
      <c r="H38" s="11">
        <f t="shared" si="1"/>
        <v>1078504.2</v>
      </c>
      <c r="I38" s="16">
        <f t="shared" si="2"/>
        <v>194130.75599999999</v>
      </c>
      <c r="J38" s="16">
        <f t="shared" si="3"/>
        <v>1272634.956</v>
      </c>
      <c r="K38" s="16">
        <f t="shared" si="4"/>
        <v>38179.04868</v>
      </c>
      <c r="L38" s="16">
        <f t="shared" si="5"/>
        <v>1310814.00468</v>
      </c>
      <c r="M38" s="16">
        <f t="shared" si="6"/>
        <v>39324.420140399998</v>
      </c>
      <c r="N38" s="16">
        <f t="shared" si="7"/>
        <v>26216.280093600002</v>
      </c>
      <c r="O38" s="16">
        <f t="shared" si="8"/>
        <v>98311.050350999998</v>
      </c>
      <c r="P38" s="16">
        <f t="shared" si="9"/>
        <v>1474665.755265</v>
      </c>
      <c r="Q38" s="32">
        <f t="shared" si="10"/>
        <v>14746.65755265</v>
      </c>
      <c r="R38" s="16">
        <f t="shared" si="11"/>
        <v>1489412.41281765</v>
      </c>
    </row>
    <row r="39" spans="1:18" x14ac:dyDescent="0.2">
      <c r="A39" s="25">
        <v>4.4000000000000004</v>
      </c>
      <c r="B39" s="3" t="s">
        <v>26</v>
      </c>
      <c r="C39" s="14" t="s">
        <v>96</v>
      </c>
      <c r="D39" s="4">
        <v>96</v>
      </c>
      <c r="E39" s="8" t="str">
        <f>Sheet4!A37</f>
        <v>Heat Shrinkable jointing kit for 3C x 400  mm2 33KV XLPE Cable (Outdoor type)</v>
      </c>
      <c r="F39" s="8" t="b">
        <f t="shared" si="0"/>
        <v>1</v>
      </c>
      <c r="G39" s="4">
        <f>Sheet4!D37</f>
        <v>47222.1</v>
      </c>
      <c r="H39" s="11">
        <f t="shared" si="1"/>
        <v>4533321.5999999996</v>
      </c>
      <c r="I39" s="16">
        <f t="shared" si="2"/>
        <v>815997.88799999992</v>
      </c>
      <c r="J39" s="16">
        <f t="shared" si="3"/>
        <v>5349319.4879999999</v>
      </c>
      <c r="K39" s="16">
        <f t="shared" si="4"/>
        <v>160479.58463999999</v>
      </c>
      <c r="L39" s="16">
        <f t="shared" si="5"/>
        <v>5509799.0726399999</v>
      </c>
      <c r="M39" s="16">
        <f t="shared" si="6"/>
        <v>165293.97217920001</v>
      </c>
      <c r="N39" s="16">
        <f t="shared" si="7"/>
        <v>110195.9814528</v>
      </c>
      <c r="O39" s="16">
        <f t="shared" si="8"/>
        <v>413234.93044799997</v>
      </c>
      <c r="P39" s="16">
        <f t="shared" si="9"/>
        <v>6198523.9567200001</v>
      </c>
      <c r="Q39" s="32">
        <f t="shared" si="10"/>
        <v>61985.239567200006</v>
      </c>
      <c r="R39" s="16">
        <f t="shared" si="11"/>
        <v>6260509.1962871999</v>
      </c>
    </row>
    <row r="40" spans="1:18" x14ac:dyDescent="0.2">
      <c r="A40" s="25">
        <v>4.5</v>
      </c>
      <c r="B40" s="3" t="s">
        <v>27</v>
      </c>
      <c r="C40" s="14" t="s">
        <v>96</v>
      </c>
      <c r="D40" s="4">
        <v>190</v>
      </c>
      <c r="E40" s="8" t="str">
        <f>Sheet4!A38</f>
        <v>Heat shrinkable jointing kit for 3C x 400  mm2 33 KV XLPE Cable ((Straight  type))</v>
      </c>
      <c r="F40" s="8" t="b">
        <f t="shared" si="0"/>
        <v>1</v>
      </c>
      <c r="G40" s="4">
        <f>Sheet4!D38</f>
        <v>97403.48</v>
      </c>
      <c r="H40" s="11">
        <f t="shared" si="1"/>
        <v>18506661.199999999</v>
      </c>
      <c r="I40" s="16">
        <f t="shared" si="2"/>
        <v>3331199.0159999998</v>
      </c>
      <c r="J40" s="16">
        <f t="shared" si="3"/>
        <v>21837860.215999998</v>
      </c>
      <c r="K40" s="16">
        <f t="shared" si="4"/>
        <v>655135.80647999991</v>
      </c>
      <c r="L40" s="16">
        <f t="shared" si="5"/>
        <v>22492996.02248</v>
      </c>
      <c r="M40" s="16">
        <f t="shared" si="6"/>
        <v>674789.88067440002</v>
      </c>
      <c r="N40" s="16">
        <f t="shared" si="7"/>
        <v>449859.92044960003</v>
      </c>
      <c r="O40" s="16">
        <f t="shared" si="8"/>
        <v>1686974.701686</v>
      </c>
      <c r="P40" s="16">
        <f t="shared" si="9"/>
        <v>25304620.525289997</v>
      </c>
      <c r="Q40" s="32">
        <f t="shared" si="10"/>
        <v>253046.20525289999</v>
      </c>
      <c r="R40" s="16">
        <f t="shared" si="11"/>
        <v>25557666.730542898</v>
      </c>
    </row>
    <row r="41" spans="1:18" x14ac:dyDescent="0.2">
      <c r="A41" s="25">
        <v>4.5999999999999996</v>
      </c>
      <c r="B41" s="3" t="s">
        <v>28</v>
      </c>
      <c r="C41" s="14" t="s">
        <v>96</v>
      </c>
      <c r="D41" s="4">
        <v>40</v>
      </c>
      <c r="E41" s="8" t="str">
        <f>Sheet4!A39</f>
        <v>Heat shrinkable jointing kit for 3Cx400mm² 33KV XLPE Cable(indoor type) (TOUCH PROOF)</v>
      </c>
      <c r="F41" s="8" t="b">
        <f t="shared" si="0"/>
        <v>1</v>
      </c>
      <c r="G41" s="4">
        <f>Sheet4!D39</f>
        <v>71915</v>
      </c>
      <c r="H41" s="11">
        <f t="shared" si="1"/>
        <v>2876600</v>
      </c>
      <c r="I41" s="16">
        <f t="shared" si="2"/>
        <v>517788</v>
      </c>
      <c r="J41" s="16">
        <f t="shared" si="3"/>
        <v>3394388</v>
      </c>
      <c r="K41" s="16">
        <f t="shared" si="4"/>
        <v>101831.64</v>
      </c>
      <c r="L41" s="16">
        <f t="shared" si="5"/>
        <v>3496219.64</v>
      </c>
      <c r="M41" s="16">
        <f t="shared" si="6"/>
        <v>104886.5892</v>
      </c>
      <c r="N41" s="16">
        <f t="shared" si="7"/>
        <v>69924.392800000001</v>
      </c>
      <c r="O41" s="16">
        <f t="shared" si="8"/>
        <v>262216.473</v>
      </c>
      <c r="P41" s="16">
        <f t="shared" si="9"/>
        <v>3933247.0949999997</v>
      </c>
      <c r="Q41" s="32">
        <f t="shared" si="10"/>
        <v>39332.470949999995</v>
      </c>
      <c r="R41" s="16">
        <f t="shared" si="11"/>
        <v>3972579.5659499997</v>
      </c>
    </row>
    <row r="42" spans="1:18" x14ac:dyDescent="0.2">
      <c r="A42" s="25">
        <v>5</v>
      </c>
      <c r="B42" s="7" t="s">
        <v>29</v>
      </c>
      <c r="C42" s="10"/>
      <c r="D42" s="4"/>
      <c r="E42" s="8" t="str">
        <f>Sheet4!A40</f>
        <v>Conductor Insulator &amp; Hardware fitting</v>
      </c>
      <c r="F42" s="8" t="b">
        <f t="shared" si="0"/>
        <v>1</v>
      </c>
      <c r="G42" s="4">
        <f>Sheet4!D40</f>
        <v>0</v>
      </c>
      <c r="H42" s="11">
        <f t="shared" si="1"/>
        <v>0</v>
      </c>
      <c r="I42" s="16">
        <f t="shared" si="2"/>
        <v>0</v>
      </c>
      <c r="J42" s="16">
        <f t="shared" si="3"/>
        <v>0</v>
      </c>
      <c r="K42" s="16">
        <f t="shared" si="4"/>
        <v>0</v>
      </c>
      <c r="L42" s="16">
        <f t="shared" si="5"/>
        <v>0</v>
      </c>
      <c r="M42" s="16">
        <f t="shared" si="6"/>
        <v>0</v>
      </c>
      <c r="N42" s="16">
        <f t="shared" si="7"/>
        <v>0</v>
      </c>
      <c r="O42" s="16">
        <f t="shared" si="8"/>
        <v>0</v>
      </c>
      <c r="P42" s="16">
        <f t="shared" si="9"/>
        <v>0</v>
      </c>
      <c r="Q42" s="32">
        <f t="shared" si="10"/>
        <v>0</v>
      </c>
      <c r="R42" s="16">
        <f t="shared" si="11"/>
        <v>0</v>
      </c>
    </row>
    <row r="43" spans="1:18" x14ac:dyDescent="0.2">
      <c r="A43" s="25">
        <v>5.0999999999999996</v>
      </c>
      <c r="B43" s="33" t="s">
        <v>164</v>
      </c>
      <c r="C43" s="10" t="s">
        <v>96</v>
      </c>
      <c r="D43" s="4">
        <v>252</v>
      </c>
      <c r="E43" s="8" t="str">
        <f>Sheet4!A41</f>
        <v>PG Clamp for 100 mm2 AAAC conductor</v>
      </c>
      <c r="F43" s="8" t="b">
        <f t="shared" si="0"/>
        <v>1</v>
      </c>
      <c r="G43" s="4">
        <f>Sheet4!D41</f>
        <v>788.80000000000007</v>
      </c>
      <c r="H43" s="11">
        <f t="shared" si="1"/>
        <v>198777.60000000001</v>
      </c>
      <c r="I43" s="16">
        <f t="shared" si="2"/>
        <v>35779.968000000001</v>
      </c>
      <c r="J43" s="16">
        <f t="shared" si="3"/>
        <v>234557.568</v>
      </c>
      <c r="K43" s="16">
        <f t="shared" si="4"/>
        <v>7036.7270399999998</v>
      </c>
      <c r="L43" s="16">
        <f t="shared" si="5"/>
        <v>241594.29504</v>
      </c>
      <c r="M43" s="16">
        <f t="shared" si="6"/>
        <v>7247.8288511999999</v>
      </c>
      <c r="N43" s="16">
        <f t="shared" si="7"/>
        <v>4831.8859007999999</v>
      </c>
      <c r="O43" s="16">
        <f t="shared" si="8"/>
        <v>18119.572128</v>
      </c>
      <c r="P43" s="16">
        <f t="shared" si="9"/>
        <v>271793.58192000003</v>
      </c>
      <c r="Q43" s="32">
        <f t="shared" si="10"/>
        <v>2717.9358192000004</v>
      </c>
      <c r="R43" s="16">
        <f t="shared" si="11"/>
        <v>274511.51773920003</v>
      </c>
    </row>
    <row r="44" spans="1:18" x14ac:dyDescent="0.2">
      <c r="A44" s="25">
        <v>5.2</v>
      </c>
      <c r="B44" s="3" t="s">
        <v>163</v>
      </c>
      <c r="C44" s="10" t="s">
        <v>96</v>
      </c>
      <c r="D44" s="4">
        <v>171.2</v>
      </c>
      <c r="E44" s="8" t="str">
        <f>Sheet4!A42</f>
        <v xml:space="preserve">Clamp for pipe </v>
      </c>
      <c r="F44" s="8" t="b">
        <f t="shared" si="0"/>
        <v>1</v>
      </c>
      <c r="G44" s="4">
        <f>Sheet4!D42</f>
        <v>80</v>
      </c>
      <c r="H44" s="11">
        <f t="shared" si="1"/>
        <v>13696</v>
      </c>
      <c r="I44" s="16">
        <f t="shared" si="2"/>
        <v>2465.2799999999997</v>
      </c>
      <c r="J44" s="16">
        <f t="shared" si="3"/>
        <v>16161.279999999999</v>
      </c>
      <c r="K44" s="16">
        <f t="shared" si="4"/>
        <v>484.83839999999992</v>
      </c>
      <c r="L44" s="16">
        <f t="shared" si="5"/>
        <v>16646.118399999999</v>
      </c>
      <c r="M44" s="16">
        <f t="shared" si="6"/>
        <v>499.38355199999995</v>
      </c>
      <c r="N44" s="16">
        <f t="shared" si="7"/>
        <v>332.92236800000001</v>
      </c>
      <c r="O44" s="16">
        <f t="shared" si="8"/>
        <v>1248.4588799999999</v>
      </c>
      <c r="P44" s="16">
        <f t="shared" si="9"/>
        <v>18726.883199999997</v>
      </c>
      <c r="Q44" s="32">
        <f t="shared" si="10"/>
        <v>187.26883199999997</v>
      </c>
      <c r="R44" s="16">
        <f t="shared" si="11"/>
        <v>18914.152031999998</v>
      </c>
    </row>
    <row r="45" spans="1:18" x14ac:dyDescent="0.2">
      <c r="A45" s="25">
        <v>5.3</v>
      </c>
      <c r="B45" s="33" t="s">
        <v>165</v>
      </c>
      <c r="C45" s="10" t="s">
        <v>96</v>
      </c>
      <c r="D45" s="4">
        <v>528</v>
      </c>
      <c r="E45" s="8" t="str">
        <f>Sheet4!A43</f>
        <v>PG Clamp for 232 mm2 AAAC conductor</v>
      </c>
      <c r="F45" s="8" t="b">
        <f t="shared" si="0"/>
        <v>1</v>
      </c>
      <c r="G45" s="4">
        <f>Sheet4!D43</f>
        <v>1633</v>
      </c>
      <c r="H45" s="11">
        <f t="shared" si="1"/>
        <v>862224</v>
      </c>
      <c r="I45" s="16">
        <f t="shared" si="2"/>
        <v>155200.32000000001</v>
      </c>
      <c r="J45" s="16">
        <f t="shared" si="3"/>
        <v>1017424.3200000001</v>
      </c>
      <c r="K45" s="16">
        <f t="shared" si="4"/>
        <v>30522.729600000002</v>
      </c>
      <c r="L45" s="16">
        <f t="shared" si="5"/>
        <v>1047947.0496</v>
      </c>
      <c r="M45" s="16">
        <f t="shared" si="6"/>
        <v>31438.411487999998</v>
      </c>
      <c r="N45" s="16">
        <f t="shared" si="7"/>
        <v>20958.940992</v>
      </c>
      <c r="O45" s="16">
        <f t="shared" si="8"/>
        <v>78596.028720000002</v>
      </c>
      <c r="P45" s="16">
        <f t="shared" si="9"/>
        <v>1178940.4308000002</v>
      </c>
      <c r="Q45" s="32">
        <f t="shared" si="10"/>
        <v>11789.404308000003</v>
      </c>
      <c r="R45" s="16">
        <f t="shared" si="11"/>
        <v>1190729.8351080003</v>
      </c>
    </row>
    <row r="46" spans="1:18" x14ac:dyDescent="0.2">
      <c r="A46" s="25">
        <v>5.4</v>
      </c>
      <c r="B46" s="3" t="s">
        <v>65</v>
      </c>
      <c r="C46" s="10" t="s">
        <v>96</v>
      </c>
      <c r="D46" s="4">
        <v>30</v>
      </c>
      <c r="E46" s="8" t="str">
        <f>Sheet4!A44</f>
        <v>Wedge connector for 232 sq.mm AAA conductor</v>
      </c>
      <c r="F46" s="8" t="b">
        <f t="shared" si="0"/>
        <v>1</v>
      </c>
      <c r="G46" s="4">
        <f>Sheet4!D44</f>
        <v>333</v>
      </c>
      <c r="H46" s="11">
        <f t="shared" si="1"/>
        <v>9990</v>
      </c>
      <c r="I46" s="16">
        <f t="shared" si="2"/>
        <v>1798.2</v>
      </c>
      <c r="J46" s="16">
        <f t="shared" si="3"/>
        <v>11788.2</v>
      </c>
      <c r="K46" s="16">
        <f t="shared" si="4"/>
        <v>353.64600000000002</v>
      </c>
      <c r="L46" s="16">
        <f t="shared" si="5"/>
        <v>12141.846000000001</v>
      </c>
      <c r="M46" s="16">
        <f t="shared" si="6"/>
        <v>364.25538</v>
      </c>
      <c r="N46" s="16">
        <f t="shared" si="7"/>
        <v>242.83692000000002</v>
      </c>
      <c r="O46" s="16">
        <f t="shared" si="8"/>
        <v>910.63845000000003</v>
      </c>
      <c r="P46" s="16">
        <f t="shared" si="9"/>
        <v>13659.576750000002</v>
      </c>
      <c r="Q46" s="32">
        <f t="shared" si="10"/>
        <v>136.59576750000002</v>
      </c>
      <c r="R46" s="16">
        <f t="shared" si="11"/>
        <v>13796.172517500003</v>
      </c>
    </row>
    <row r="47" spans="1:18" x14ac:dyDescent="0.2">
      <c r="A47" s="25">
        <v>5.5</v>
      </c>
      <c r="B47" s="3" t="s">
        <v>66</v>
      </c>
      <c r="C47" s="10" t="s">
        <v>96</v>
      </c>
      <c r="D47" s="4">
        <v>30</v>
      </c>
      <c r="E47" s="8" t="str">
        <f>Sheet4!A45</f>
        <v>Paddle clamp for wedge connector of 232 sq.mm AAA conductor</v>
      </c>
      <c r="F47" s="8" t="b">
        <f t="shared" si="0"/>
        <v>1</v>
      </c>
      <c r="G47" s="4">
        <f>Sheet4!D45</f>
        <v>278</v>
      </c>
      <c r="H47" s="11">
        <f t="shared" si="1"/>
        <v>8340</v>
      </c>
      <c r="I47" s="16">
        <f t="shared" si="2"/>
        <v>1501.2</v>
      </c>
      <c r="J47" s="16">
        <f t="shared" si="3"/>
        <v>9841.2000000000007</v>
      </c>
      <c r="K47" s="16">
        <f t="shared" si="4"/>
        <v>295.23599999999999</v>
      </c>
      <c r="L47" s="16">
        <f t="shared" si="5"/>
        <v>10136.436000000002</v>
      </c>
      <c r="M47" s="16">
        <f t="shared" si="6"/>
        <v>304.09308000000004</v>
      </c>
      <c r="N47" s="16">
        <f t="shared" si="7"/>
        <v>202.72872000000004</v>
      </c>
      <c r="O47" s="16">
        <f t="shared" si="8"/>
        <v>760.23270000000014</v>
      </c>
      <c r="P47" s="16">
        <f t="shared" si="9"/>
        <v>11403.490500000002</v>
      </c>
      <c r="Q47" s="32">
        <f t="shared" si="10"/>
        <v>114.03490500000002</v>
      </c>
      <c r="R47" s="16">
        <f t="shared" si="11"/>
        <v>11517.525405000002</v>
      </c>
    </row>
    <row r="48" spans="1:18" x14ac:dyDescent="0.2">
      <c r="A48" s="25">
        <v>5.6</v>
      </c>
      <c r="B48" s="3" t="s">
        <v>63</v>
      </c>
      <c r="C48" s="10" t="s">
        <v>105</v>
      </c>
      <c r="D48" s="4">
        <v>5102.3239999999996</v>
      </c>
      <c r="E48" s="8" t="str">
        <f>Sheet4!A46</f>
        <v>GI Nut , Bolt &amp; Washer of different sizes</v>
      </c>
      <c r="F48" s="8" t="b">
        <f t="shared" si="0"/>
        <v>1</v>
      </c>
      <c r="G48" s="4">
        <f>Sheet4!D46</f>
        <v>110.75999999999999</v>
      </c>
      <c r="H48" s="11">
        <f t="shared" si="1"/>
        <v>565133.40623999992</v>
      </c>
      <c r="I48" s="16">
        <f t="shared" si="2"/>
        <v>101724.01312319998</v>
      </c>
      <c r="J48" s="16">
        <f t="shared" si="3"/>
        <v>666857.41936319997</v>
      </c>
      <c r="K48" s="16">
        <f t="shared" si="4"/>
        <v>20005.722580895999</v>
      </c>
      <c r="L48" s="16">
        <f t="shared" si="5"/>
        <v>686863.14194409596</v>
      </c>
      <c r="M48" s="16">
        <f t="shared" si="6"/>
        <v>20605.894258322878</v>
      </c>
      <c r="N48" s="16">
        <f t="shared" si="7"/>
        <v>13737.262838881919</v>
      </c>
      <c r="O48" s="16">
        <f t="shared" si="8"/>
        <v>51514.735645807195</v>
      </c>
      <c r="P48" s="16">
        <f t="shared" si="9"/>
        <v>772721.03468710801</v>
      </c>
      <c r="Q48" s="32">
        <f t="shared" si="10"/>
        <v>7727.2103468710802</v>
      </c>
      <c r="R48" s="16">
        <f t="shared" si="11"/>
        <v>780448.24503397907</v>
      </c>
    </row>
    <row r="49" spans="1:18" x14ac:dyDescent="0.2">
      <c r="A49" s="25">
        <v>5.7</v>
      </c>
      <c r="B49" s="3" t="s">
        <v>64</v>
      </c>
      <c r="C49" s="10" t="s">
        <v>109</v>
      </c>
      <c r="D49" s="4">
        <v>72</v>
      </c>
      <c r="E49" s="8" t="str">
        <f>Sheet4!A47</f>
        <v>Eye hook</v>
      </c>
      <c r="F49" s="8" t="b">
        <f t="shared" si="0"/>
        <v>1</v>
      </c>
      <c r="G49" s="4">
        <f>Sheet4!D47</f>
        <v>85.199999999999989</v>
      </c>
      <c r="H49" s="11">
        <f t="shared" si="1"/>
        <v>6134.4</v>
      </c>
      <c r="I49" s="16">
        <f t="shared" si="2"/>
        <v>1104.192</v>
      </c>
      <c r="J49" s="16">
        <f t="shared" si="3"/>
        <v>7238.5919999999996</v>
      </c>
      <c r="K49" s="16">
        <f t="shared" si="4"/>
        <v>217.15775999999997</v>
      </c>
      <c r="L49" s="16">
        <f t="shared" si="5"/>
        <v>7455.7497599999997</v>
      </c>
      <c r="M49" s="16">
        <f t="shared" si="6"/>
        <v>223.67249279999999</v>
      </c>
      <c r="N49" s="16">
        <f t="shared" si="7"/>
        <v>149.11499520000001</v>
      </c>
      <c r="O49" s="16">
        <f t="shared" si="8"/>
        <v>559.18123199999991</v>
      </c>
      <c r="P49" s="16">
        <f t="shared" si="9"/>
        <v>8387.7184799999995</v>
      </c>
      <c r="Q49" s="32">
        <f t="shared" si="10"/>
        <v>83.877184799999995</v>
      </c>
      <c r="R49" s="16">
        <f t="shared" si="11"/>
        <v>8471.5956647999992</v>
      </c>
    </row>
    <row r="50" spans="1:18" x14ac:dyDescent="0.2">
      <c r="A50" s="25">
        <v>5.8</v>
      </c>
      <c r="B50" s="3" t="s">
        <v>67</v>
      </c>
      <c r="C50" s="10" t="s">
        <v>96</v>
      </c>
      <c r="D50" s="4">
        <v>45</v>
      </c>
      <c r="E50" s="8" t="str">
        <f>Sheet4!A48</f>
        <v>POLYCARBONATE BIRD GUARD</v>
      </c>
      <c r="F50" s="8" t="b">
        <f t="shared" si="0"/>
        <v>1</v>
      </c>
      <c r="G50" s="4">
        <f>Sheet4!D48</f>
        <v>29.4</v>
      </c>
      <c r="H50" s="11">
        <f t="shared" si="1"/>
        <v>1323</v>
      </c>
      <c r="I50" s="16">
        <f t="shared" si="2"/>
        <v>238.14</v>
      </c>
      <c r="J50" s="16">
        <f t="shared" si="3"/>
        <v>1561.1399999999999</v>
      </c>
      <c r="K50" s="16">
        <f t="shared" si="4"/>
        <v>46.834199999999996</v>
      </c>
      <c r="L50" s="16">
        <f t="shared" si="5"/>
        <v>1607.9741999999999</v>
      </c>
      <c r="M50" s="16">
        <f t="shared" si="6"/>
        <v>48.239225999999995</v>
      </c>
      <c r="N50" s="16">
        <f t="shared" si="7"/>
        <v>32.159483999999999</v>
      </c>
      <c r="O50" s="16">
        <f t="shared" si="8"/>
        <v>120.59806499999999</v>
      </c>
      <c r="P50" s="16">
        <f t="shared" si="9"/>
        <v>1808.9709749999997</v>
      </c>
      <c r="Q50" s="32">
        <f t="shared" si="10"/>
        <v>18.089709749999997</v>
      </c>
      <c r="R50" s="16">
        <f t="shared" si="11"/>
        <v>1827.0606847499998</v>
      </c>
    </row>
    <row r="51" spans="1:18" x14ac:dyDescent="0.2">
      <c r="A51" s="25">
        <v>5.9</v>
      </c>
      <c r="B51" s="3" t="s">
        <v>30</v>
      </c>
      <c r="C51" s="10" t="s">
        <v>109</v>
      </c>
      <c r="D51" s="4">
        <v>126</v>
      </c>
      <c r="E51" s="8" t="str">
        <f>Sheet4!A49</f>
        <v>11kV,5kN pin insulator polymer</v>
      </c>
      <c r="F51" s="8" t="b">
        <f t="shared" si="0"/>
        <v>1</v>
      </c>
      <c r="G51" s="4">
        <f>Sheet4!D49</f>
        <v>272</v>
      </c>
      <c r="H51" s="11">
        <f t="shared" si="1"/>
        <v>34272</v>
      </c>
      <c r="I51" s="16">
        <f t="shared" si="2"/>
        <v>6168.96</v>
      </c>
      <c r="J51" s="16">
        <f t="shared" si="3"/>
        <v>40440.959999999999</v>
      </c>
      <c r="K51" s="16">
        <f t="shared" si="4"/>
        <v>1213.2287999999999</v>
      </c>
      <c r="L51" s="16">
        <f t="shared" si="5"/>
        <v>41654.188799999996</v>
      </c>
      <c r="M51" s="16">
        <f t="shared" si="6"/>
        <v>1249.6256639999999</v>
      </c>
      <c r="N51" s="16">
        <f t="shared" si="7"/>
        <v>833.08377599999994</v>
      </c>
      <c r="O51" s="16">
        <f t="shared" si="8"/>
        <v>3124.0641599999994</v>
      </c>
      <c r="P51" s="16">
        <f t="shared" si="9"/>
        <v>46860.962399999997</v>
      </c>
      <c r="Q51" s="32">
        <f t="shared" si="10"/>
        <v>468.609624</v>
      </c>
      <c r="R51" s="16">
        <f t="shared" si="11"/>
        <v>47329.572023999994</v>
      </c>
    </row>
    <row r="52" spans="1:18" x14ac:dyDescent="0.2">
      <c r="A52" s="50">
        <v>5.0999999999999996</v>
      </c>
      <c r="B52" s="33" t="s">
        <v>170</v>
      </c>
      <c r="C52" s="10" t="s">
        <v>108</v>
      </c>
      <c r="D52" s="4">
        <v>252</v>
      </c>
      <c r="E52" s="8" t="str">
        <f>Sheet4!A50</f>
        <v>H/W fitting(B&amp;S) 70KN,3 Bolt</v>
      </c>
      <c r="F52" s="8" t="b">
        <f t="shared" si="0"/>
        <v>1</v>
      </c>
      <c r="G52" s="4">
        <f>Sheet4!D50</f>
        <v>476.00000000000006</v>
      </c>
      <c r="H52" s="11">
        <f t="shared" si="1"/>
        <v>119952.00000000001</v>
      </c>
      <c r="I52" s="16">
        <f t="shared" si="2"/>
        <v>21591.360000000001</v>
      </c>
      <c r="J52" s="16">
        <f t="shared" si="3"/>
        <v>141543.36000000002</v>
      </c>
      <c r="K52" s="16">
        <f t="shared" si="4"/>
        <v>4246.3008</v>
      </c>
      <c r="L52" s="16">
        <f t="shared" si="5"/>
        <v>145789.66080000001</v>
      </c>
      <c r="M52" s="16">
        <f t="shared" si="6"/>
        <v>4373.689824</v>
      </c>
      <c r="N52" s="16">
        <f t="shared" si="7"/>
        <v>2915.7932160000005</v>
      </c>
      <c r="O52" s="16">
        <f t="shared" si="8"/>
        <v>10934.224560000001</v>
      </c>
      <c r="P52" s="16">
        <f t="shared" si="9"/>
        <v>164013.36840000001</v>
      </c>
      <c r="Q52" s="32">
        <f t="shared" si="10"/>
        <v>1640.1336840000001</v>
      </c>
      <c r="R52" s="16">
        <f t="shared" si="11"/>
        <v>165653.50208400001</v>
      </c>
    </row>
    <row r="53" spans="1:18" x14ac:dyDescent="0.2">
      <c r="A53" s="25">
        <v>5.1100000000000003</v>
      </c>
      <c r="B53" s="33" t="s">
        <v>31</v>
      </c>
      <c r="C53" s="10" t="s">
        <v>109</v>
      </c>
      <c r="D53" s="4">
        <v>252</v>
      </c>
      <c r="E53" s="8" t="str">
        <f>Sheet4!A51</f>
        <v xml:space="preserve">11kV Disc insulator (B&amp;S) 70KN polymer </v>
      </c>
      <c r="F53" s="8" t="b">
        <f t="shared" si="0"/>
        <v>1</v>
      </c>
      <c r="G53" s="4">
        <f>Sheet4!D51</f>
        <v>1564</v>
      </c>
      <c r="H53" s="11">
        <f t="shared" si="1"/>
        <v>394128</v>
      </c>
      <c r="I53" s="16">
        <f t="shared" si="2"/>
        <v>70943.039999999994</v>
      </c>
      <c r="J53" s="16">
        <f t="shared" si="3"/>
        <v>465071.04</v>
      </c>
      <c r="K53" s="16">
        <f t="shared" si="4"/>
        <v>13952.131199999998</v>
      </c>
      <c r="L53" s="16">
        <f t="shared" si="5"/>
        <v>479023.17119999998</v>
      </c>
      <c r="M53" s="16">
        <f t="shared" si="6"/>
        <v>14370.695135999998</v>
      </c>
      <c r="N53" s="16">
        <f t="shared" si="7"/>
        <v>9580.4634239999996</v>
      </c>
      <c r="O53" s="16">
        <f t="shared" si="8"/>
        <v>35926.737839999994</v>
      </c>
      <c r="P53" s="16">
        <f t="shared" si="9"/>
        <v>538901.06759999995</v>
      </c>
      <c r="Q53" s="32">
        <f t="shared" si="10"/>
        <v>5389.0106759999999</v>
      </c>
      <c r="R53" s="16">
        <f t="shared" si="11"/>
        <v>544290.07827599999</v>
      </c>
    </row>
    <row r="54" spans="1:18" x14ac:dyDescent="0.2">
      <c r="A54" s="50">
        <v>5.12</v>
      </c>
      <c r="B54" s="3" t="s">
        <v>32</v>
      </c>
      <c r="C54" s="10" t="s">
        <v>109</v>
      </c>
      <c r="D54" s="4">
        <v>1069</v>
      </c>
      <c r="E54" s="8" t="str">
        <f>Sheet4!A52</f>
        <v>33kV,10kN pin insulator polymer</v>
      </c>
      <c r="F54" s="8" t="b">
        <f t="shared" si="0"/>
        <v>1</v>
      </c>
      <c r="G54" s="4">
        <f>Sheet4!D52</f>
        <v>681.59999999999991</v>
      </c>
      <c r="H54" s="11">
        <f t="shared" si="1"/>
        <v>728630.39999999991</v>
      </c>
      <c r="I54" s="16">
        <f t="shared" si="2"/>
        <v>131153.47199999998</v>
      </c>
      <c r="J54" s="16">
        <f t="shared" si="3"/>
        <v>859783.87199999986</v>
      </c>
      <c r="K54" s="16">
        <f t="shared" si="4"/>
        <v>25793.516159999996</v>
      </c>
      <c r="L54" s="16">
        <f t="shared" si="5"/>
        <v>885577.38815999986</v>
      </c>
      <c r="M54" s="16">
        <f t="shared" si="6"/>
        <v>26567.321644799995</v>
      </c>
      <c r="N54" s="16">
        <f t="shared" si="7"/>
        <v>17711.547763199997</v>
      </c>
      <c r="O54" s="16">
        <f t="shared" si="8"/>
        <v>66418.304111999983</v>
      </c>
      <c r="P54" s="16">
        <f t="shared" si="9"/>
        <v>996274.56167999981</v>
      </c>
      <c r="Q54" s="32">
        <f t="shared" si="10"/>
        <v>9962.745616799999</v>
      </c>
      <c r="R54" s="16">
        <f t="shared" si="11"/>
        <v>1006237.3072967998</v>
      </c>
    </row>
    <row r="55" spans="1:18" x14ac:dyDescent="0.2">
      <c r="A55" s="25">
        <v>5.13</v>
      </c>
      <c r="B55" s="33" t="s">
        <v>166</v>
      </c>
      <c r="C55" s="10" t="s">
        <v>109</v>
      </c>
      <c r="D55" s="4">
        <v>522</v>
      </c>
      <c r="E55" s="8" t="str">
        <f>Sheet4!A53</f>
        <v>33kV Disc insulator (B&amp;S) 120KN polymer</v>
      </c>
      <c r="F55" s="8" t="b">
        <f t="shared" si="0"/>
        <v>1</v>
      </c>
      <c r="G55" s="4">
        <f>Sheet4!D53</f>
        <v>1872</v>
      </c>
      <c r="H55" s="11">
        <f t="shared" si="1"/>
        <v>977184</v>
      </c>
      <c r="I55" s="16">
        <f t="shared" si="2"/>
        <v>175893.12</v>
      </c>
      <c r="J55" s="16">
        <f t="shared" si="3"/>
        <v>1153077.1200000001</v>
      </c>
      <c r="K55" s="16">
        <f t="shared" si="4"/>
        <v>34592.313600000001</v>
      </c>
      <c r="L55" s="16">
        <f t="shared" si="5"/>
        <v>1187669.4336000001</v>
      </c>
      <c r="M55" s="16">
        <f t="shared" si="6"/>
        <v>35630.083008000001</v>
      </c>
      <c r="N55" s="16">
        <f t="shared" si="7"/>
        <v>23753.388672000001</v>
      </c>
      <c r="O55" s="16">
        <f t="shared" si="8"/>
        <v>89075.207520000011</v>
      </c>
      <c r="P55" s="16">
        <f t="shared" si="9"/>
        <v>1336128.1128</v>
      </c>
      <c r="Q55" s="32">
        <f t="shared" si="10"/>
        <v>13361.281128000001</v>
      </c>
      <c r="R55" s="16">
        <f t="shared" si="11"/>
        <v>1349489.393928</v>
      </c>
    </row>
    <row r="56" spans="1:18" x14ac:dyDescent="0.2">
      <c r="A56" s="50">
        <v>5.14</v>
      </c>
      <c r="B56" s="33" t="s">
        <v>168</v>
      </c>
      <c r="C56" s="10" t="s">
        <v>96</v>
      </c>
      <c r="D56" s="4">
        <v>522</v>
      </c>
      <c r="E56" s="8" t="str">
        <f>Sheet4!A54</f>
        <v>H/W fitting(B&amp;S) 120KN,4 Bolt</v>
      </c>
      <c r="F56" s="8" t="b">
        <f t="shared" si="0"/>
        <v>1</v>
      </c>
      <c r="G56" s="4">
        <f>Sheet4!D54</f>
        <v>677.6</v>
      </c>
      <c r="H56" s="11">
        <f t="shared" si="1"/>
        <v>353707.2</v>
      </c>
      <c r="I56" s="16">
        <f t="shared" si="2"/>
        <v>63667.296000000002</v>
      </c>
      <c r="J56" s="16">
        <f t="shared" si="3"/>
        <v>417374.49600000004</v>
      </c>
      <c r="K56" s="16">
        <f t="shared" si="4"/>
        <v>12521.23488</v>
      </c>
      <c r="L56" s="16">
        <f t="shared" si="5"/>
        <v>429895.73088000005</v>
      </c>
      <c r="M56" s="16">
        <f t="shared" si="6"/>
        <v>12896.871926400001</v>
      </c>
      <c r="N56" s="16">
        <f t="shared" si="7"/>
        <v>8597.9146176000013</v>
      </c>
      <c r="O56" s="16">
        <f t="shared" si="8"/>
        <v>32242.179816000003</v>
      </c>
      <c r="P56" s="16">
        <f t="shared" si="9"/>
        <v>483632.69724000001</v>
      </c>
      <c r="Q56" s="32">
        <f t="shared" si="10"/>
        <v>4836.3269724000002</v>
      </c>
      <c r="R56" s="16">
        <f t="shared" si="11"/>
        <v>488469.02421240002</v>
      </c>
    </row>
    <row r="57" spans="1:18" x14ac:dyDescent="0.2">
      <c r="A57" s="25">
        <v>5.15</v>
      </c>
      <c r="B57" s="33" t="s">
        <v>167</v>
      </c>
      <c r="C57" s="10" t="s">
        <v>96</v>
      </c>
      <c r="D57" s="4">
        <v>30</v>
      </c>
      <c r="E57" s="8" t="str">
        <f>Sheet4!A55</f>
        <v xml:space="preserve">33kV Disc insulator (B&amp;S) 90 KN polymer </v>
      </c>
      <c r="F57" s="8" t="b">
        <f t="shared" si="0"/>
        <v>1</v>
      </c>
      <c r="G57" s="4">
        <f>Sheet4!D55</f>
        <v>1633</v>
      </c>
      <c r="H57" s="11">
        <f t="shared" si="1"/>
        <v>48990</v>
      </c>
      <c r="I57" s="16">
        <f t="shared" si="2"/>
        <v>8818.1999999999989</v>
      </c>
      <c r="J57" s="16">
        <f t="shared" si="3"/>
        <v>57808.2</v>
      </c>
      <c r="K57" s="16">
        <f t="shared" si="4"/>
        <v>1734.2459999999999</v>
      </c>
      <c r="L57" s="16">
        <f t="shared" si="5"/>
        <v>59542.445999999996</v>
      </c>
      <c r="M57" s="16">
        <f t="shared" si="6"/>
        <v>1786.2733799999999</v>
      </c>
      <c r="N57" s="16">
        <f t="shared" si="7"/>
        <v>1190.8489199999999</v>
      </c>
      <c r="O57" s="16">
        <f t="shared" si="8"/>
        <v>4465.6834499999995</v>
      </c>
      <c r="P57" s="16">
        <f t="shared" si="9"/>
        <v>66985.251749999996</v>
      </c>
      <c r="Q57" s="32">
        <f t="shared" si="10"/>
        <v>669.85251749999998</v>
      </c>
      <c r="R57" s="16">
        <f t="shared" si="11"/>
        <v>67655.104267499992</v>
      </c>
    </row>
    <row r="58" spans="1:18" x14ac:dyDescent="0.2">
      <c r="A58" s="50">
        <v>5.16</v>
      </c>
      <c r="B58" s="33" t="s">
        <v>169</v>
      </c>
      <c r="C58" s="10" t="s">
        <v>96</v>
      </c>
      <c r="D58" s="4">
        <v>30</v>
      </c>
      <c r="E58" s="8" t="str">
        <f>Sheet4!A56</f>
        <v>H/W fitting(B&amp;S) 90KN,4 Bolt</v>
      </c>
      <c r="F58" s="8" t="b">
        <f t="shared" si="0"/>
        <v>1</v>
      </c>
      <c r="G58" s="4">
        <f>Sheet4!D56</f>
        <v>710</v>
      </c>
      <c r="H58" s="11">
        <f t="shared" si="1"/>
        <v>21300</v>
      </c>
      <c r="I58" s="16">
        <f t="shared" si="2"/>
        <v>3834</v>
      </c>
      <c r="J58" s="16">
        <f t="shared" si="3"/>
        <v>25134</v>
      </c>
      <c r="K58" s="16">
        <f t="shared" si="4"/>
        <v>754.02</v>
      </c>
      <c r="L58" s="16">
        <f t="shared" si="5"/>
        <v>25888.02</v>
      </c>
      <c r="M58" s="16">
        <f t="shared" si="6"/>
        <v>776.64059999999995</v>
      </c>
      <c r="N58" s="16">
        <f t="shared" si="7"/>
        <v>517.7604</v>
      </c>
      <c r="O58" s="16">
        <f t="shared" si="8"/>
        <v>1941.6015</v>
      </c>
      <c r="P58" s="16">
        <f t="shared" si="9"/>
        <v>29124.022499999999</v>
      </c>
      <c r="Q58" s="32">
        <f t="shared" si="10"/>
        <v>291.24022500000001</v>
      </c>
      <c r="R58" s="16">
        <f t="shared" si="11"/>
        <v>29415.262725000001</v>
      </c>
    </row>
    <row r="59" spans="1:18" x14ac:dyDescent="0.2">
      <c r="A59" s="25">
        <v>5.17</v>
      </c>
      <c r="B59" s="3" t="s">
        <v>60</v>
      </c>
      <c r="C59" s="10" t="s">
        <v>96</v>
      </c>
      <c r="D59" s="4">
        <v>42</v>
      </c>
      <c r="E59" s="8" t="str">
        <f>Sheet4!A57</f>
        <v>33kV V cross Arm (GI)</v>
      </c>
      <c r="F59" s="8" t="b">
        <f t="shared" si="0"/>
        <v>1</v>
      </c>
      <c r="G59" s="4">
        <f>Sheet4!D57</f>
        <v>2556</v>
      </c>
      <c r="H59" s="11">
        <f t="shared" si="1"/>
        <v>107352</v>
      </c>
      <c r="I59" s="16">
        <f t="shared" si="2"/>
        <v>19323.36</v>
      </c>
      <c r="J59" s="16">
        <f t="shared" si="3"/>
        <v>126675.36</v>
      </c>
      <c r="K59" s="16">
        <f t="shared" si="4"/>
        <v>3800.2608</v>
      </c>
      <c r="L59" s="16">
        <f t="shared" si="5"/>
        <v>130475.6208</v>
      </c>
      <c r="M59" s="16">
        <f t="shared" si="6"/>
        <v>3914.2686239999998</v>
      </c>
      <c r="N59" s="16">
        <f t="shared" si="7"/>
        <v>2609.512416</v>
      </c>
      <c r="O59" s="16">
        <f t="shared" si="8"/>
        <v>9785.6715600000007</v>
      </c>
      <c r="P59" s="16">
        <f t="shared" si="9"/>
        <v>146785.07339999999</v>
      </c>
      <c r="Q59" s="32">
        <f t="shared" si="10"/>
        <v>1467.8507339999999</v>
      </c>
      <c r="R59" s="16">
        <f t="shared" si="11"/>
        <v>148252.924134</v>
      </c>
    </row>
    <row r="60" spans="1:18" x14ac:dyDescent="0.2">
      <c r="A60" s="50">
        <v>5.1800000000000104</v>
      </c>
      <c r="B60" s="3" t="s">
        <v>61</v>
      </c>
      <c r="C60" s="10" t="s">
        <v>96</v>
      </c>
      <c r="D60" s="4">
        <v>42</v>
      </c>
      <c r="E60" s="8" t="str">
        <f>Sheet4!A58</f>
        <v>GI Back Clamp for 33kV 'V' Cros Arm</v>
      </c>
      <c r="F60" s="8" t="b">
        <f t="shared" si="0"/>
        <v>1</v>
      </c>
      <c r="G60" s="4">
        <f>Sheet4!D58</f>
        <v>142</v>
      </c>
      <c r="H60" s="11">
        <f t="shared" si="1"/>
        <v>5964</v>
      </c>
      <c r="I60" s="16">
        <f t="shared" si="2"/>
        <v>1073.52</v>
      </c>
      <c r="J60" s="16">
        <f t="shared" si="3"/>
        <v>7037.52</v>
      </c>
      <c r="K60" s="16">
        <f t="shared" si="4"/>
        <v>211.12559999999999</v>
      </c>
      <c r="L60" s="16">
        <f t="shared" si="5"/>
        <v>7248.6456000000007</v>
      </c>
      <c r="M60" s="16">
        <f t="shared" si="6"/>
        <v>217.45936800000001</v>
      </c>
      <c r="N60" s="16">
        <f t="shared" si="7"/>
        <v>144.97291200000001</v>
      </c>
      <c r="O60" s="16">
        <f t="shared" si="8"/>
        <v>543.64841999999999</v>
      </c>
      <c r="P60" s="16">
        <f t="shared" si="9"/>
        <v>8154.7263000000003</v>
      </c>
      <c r="Q60" s="32">
        <f t="shared" si="10"/>
        <v>81.547263000000001</v>
      </c>
      <c r="R60" s="16">
        <f t="shared" si="11"/>
        <v>8236.2735630000006</v>
      </c>
    </row>
    <row r="61" spans="1:18" x14ac:dyDescent="0.2">
      <c r="A61" s="25">
        <v>5.1900000000000102</v>
      </c>
      <c r="B61" s="3" t="s">
        <v>62</v>
      </c>
      <c r="C61" s="10" t="s">
        <v>96</v>
      </c>
      <c r="D61" s="4">
        <v>46</v>
      </c>
      <c r="E61" s="8" t="str">
        <f>Sheet4!A59</f>
        <v>Top bracket 100X50X5mm GI channel for 33KV</v>
      </c>
      <c r="F61" s="8" t="b">
        <f t="shared" si="0"/>
        <v>1</v>
      </c>
      <c r="G61" s="4">
        <f>Sheet4!D59</f>
        <v>213</v>
      </c>
      <c r="H61" s="11">
        <f t="shared" si="1"/>
        <v>9798</v>
      </c>
      <c r="I61" s="16">
        <f t="shared" si="2"/>
        <v>1763.6399999999999</v>
      </c>
      <c r="J61" s="16">
        <f t="shared" si="3"/>
        <v>11561.64</v>
      </c>
      <c r="K61" s="16">
        <f t="shared" si="4"/>
        <v>346.8492</v>
      </c>
      <c r="L61" s="16">
        <f t="shared" si="5"/>
        <v>11908.4892</v>
      </c>
      <c r="M61" s="16">
        <f t="shared" si="6"/>
        <v>357.25467599999996</v>
      </c>
      <c r="N61" s="16">
        <f t="shared" si="7"/>
        <v>238.16978399999999</v>
      </c>
      <c r="O61" s="16">
        <f t="shared" si="8"/>
        <v>893.13668999999993</v>
      </c>
      <c r="P61" s="16">
        <f t="shared" si="9"/>
        <v>13397.05035</v>
      </c>
      <c r="Q61" s="32">
        <f t="shared" si="10"/>
        <v>133.97050350000001</v>
      </c>
      <c r="R61" s="16">
        <f t="shared" si="11"/>
        <v>13531.0208535</v>
      </c>
    </row>
    <row r="62" spans="1:18" x14ac:dyDescent="0.2">
      <c r="A62" s="25">
        <v>6</v>
      </c>
      <c r="B62" s="7" t="s">
        <v>97</v>
      </c>
      <c r="C62" s="10"/>
      <c r="D62" s="4"/>
      <c r="E62" s="8" t="str">
        <f>Sheet4!A60</f>
        <v>Channel</v>
      </c>
      <c r="F62" s="8" t="b">
        <f t="shared" si="0"/>
        <v>1</v>
      </c>
      <c r="G62" s="4">
        <f>Sheet4!D60</f>
        <v>0</v>
      </c>
      <c r="H62" s="11">
        <f t="shared" si="1"/>
        <v>0</v>
      </c>
      <c r="I62" s="16">
        <f t="shared" si="2"/>
        <v>0</v>
      </c>
      <c r="J62" s="16">
        <f t="shared" si="3"/>
        <v>0</v>
      </c>
      <c r="K62" s="16">
        <f t="shared" si="4"/>
        <v>0</v>
      </c>
      <c r="L62" s="16">
        <f t="shared" si="5"/>
        <v>0</v>
      </c>
      <c r="M62" s="16">
        <f t="shared" si="6"/>
        <v>0</v>
      </c>
      <c r="N62" s="16">
        <f t="shared" si="7"/>
        <v>0</v>
      </c>
      <c r="O62" s="16">
        <f t="shared" si="8"/>
        <v>0</v>
      </c>
      <c r="P62" s="16">
        <f t="shared" si="9"/>
        <v>0</v>
      </c>
      <c r="Q62" s="32">
        <f t="shared" si="10"/>
        <v>0</v>
      </c>
      <c r="R62" s="16">
        <f t="shared" si="11"/>
        <v>0</v>
      </c>
    </row>
    <row r="63" spans="1:18" x14ac:dyDescent="0.2">
      <c r="A63" s="25">
        <v>6.1</v>
      </c>
      <c r="B63" s="3" t="s">
        <v>117</v>
      </c>
      <c r="C63" s="10" t="s">
        <v>105</v>
      </c>
      <c r="D63" s="4">
        <v>739.94399999999996</v>
      </c>
      <c r="E63" s="8" t="str">
        <f>Sheet4!A61</f>
        <v>Top Channel 100X50X5mm,channel length 4.3 mtr.</v>
      </c>
      <c r="F63" s="8" t="b">
        <f t="shared" si="0"/>
        <v>1</v>
      </c>
      <c r="G63" s="4">
        <f>Sheet4!D61</f>
        <v>106.5</v>
      </c>
      <c r="H63" s="11">
        <f t="shared" si="1"/>
        <v>78804.035999999993</v>
      </c>
      <c r="I63" s="16">
        <f t="shared" si="2"/>
        <v>14184.726479999998</v>
      </c>
      <c r="J63" s="16">
        <f t="shared" si="3"/>
        <v>92988.76247999999</v>
      </c>
      <c r="K63" s="16">
        <f t="shared" si="4"/>
        <v>2789.6628743999995</v>
      </c>
      <c r="L63" s="16">
        <f t="shared" si="5"/>
        <v>95778.425354399995</v>
      </c>
      <c r="M63" s="16">
        <f t="shared" si="6"/>
        <v>2873.3527606319999</v>
      </c>
      <c r="N63" s="16">
        <f t="shared" si="7"/>
        <v>1915.5685070879999</v>
      </c>
      <c r="O63" s="16">
        <f t="shared" si="8"/>
        <v>7183.3819015799991</v>
      </c>
      <c r="P63" s="16">
        <f t="shared" si="9"/>
        <v>107750.72852369999</v>
      </c>
      <c r="Q63" s="32">
        <f t="shared" si="10"/>
        <v>1077.5072852369999</v>
      </c>
      <c r="R63" s="16">
        <f t="shared" si="11"/>
        <v>108828.235808937</v>
      </c>
    </row>
    <row r="64" spans="1:18" x14ac:dyDescent="0.2">
      <c r="A64" s="25">
        <v>6.2</v>
      </c>
      <c r="B64" s="3" t="s">
        <v>36</v>
      </c>
      <c r="C64" s="10" t="s">
        <v>105</v>
      </c>
      <c r="D64" s="4">
        <v>2653.8560000000002</v>
      </c>
      <c r="E64" s="8" t="str">
        <f>Sheet4!A62</f>
        <v>Top Channel 100X50X5mm,each channel length 3.25 mtr</v>
      </c>
      <c r="F64" s="8" t="b">
        <f t="shared" si="0"/>
        <v>1</v>
      </c>
      <c r="G64" s="4">
        <f>Sheet4!D62</f>
        <v>106.5</v>
      </c>
      <c r="H64" s="11">
        <f t="shared" si="1"/>
        <v>282635.66400000005</v>
      </c>
      <c r="I64" s="16">
        <f t="shared" si="2"/>
        <v>50874.41952000001</v>
      </c>
      <c r="J64" s="16">
        <f t="shared" si="3"/>
        <v>333510.08352000004</v>
      </c>
      <c r="K64" s="16">
        <f t="shared" si="4"/>
        <v>10005.302505600001</v>
      </c>
      <c r="L64" s="16">
        <f t="shared" si="5"/>
        <v>343515.38602560002</v>
      </c>
      <c r="M64" s="16">
        <f t="shared" si="6"/>
        <v>10305.461580768</v>
      </c>
      <c r="N64" s="16">
        <f t="shared" si="7"/>
        <v>6870.3077205120007</v>
      </c>
      <c r="O64" s="16">
        <f t="shared" si="8"/>
        <v>25763.653951920001</v>
      </c>
      <c r="P64" s="16">
        <f t="shared" si="9"/>
        <v>386454.80927879998</v>
      </c>
      <c r="Q64" s="32">
        <f t="shared" si="10"/>
        <v>3864.5480927879998</v>
      </c>
      <c r="R64" s="16">
        <f t="shared" si="11"/>
        <v>390319.357371588</v>
      </c>
    </row>
    <row r="65" spans="1:18" x14ac:dyDescent="0.2">
      <c r="A65" s="25">
        <v>6.3</v>
      </c>
      <c r="B65" s="3" t="s">
        <v>40</v>
      </c>
      <c r="C65" s="10" t="s">
        <v>105</v>
      </c>
      <c r="D65" s="4">
        <v>14821.824000000001</v>
      </c>
      <c r="E65" s="8" t="str">
        <f>Sheet4!A63</f>
        <v>Straight Cross Arm Channel 100X50X5mm, each channel length 1.7 Mtr.</v>
      </c>
      <c r="F65" s="8" t="b">
        <f t="shared" si="0"/>
        <v>1</v>
      </c>
      <c r="G65" s="4">
        <f>Sheet4!D63</f>
        <v>106.5</v>
      </c>
      <c r="H65" s="11">
        <f t="shared" si="1"/>
        <v>1578524.2560000001</v>
      </c>
      <c r="I65" s="16">
        <f t="shared" si="2"/>
        <v>284134.36608000001</v>
      </c>
      <c r="J65" s="16">
        <f t="shared" si="3"/>
        <v>1862658.6220800001</v>
      </c>
      <c r="K65" s="16">
        <f t="shared" si="4"/>
        <v>55879.758662400003</v>
      </c>
      <c r="L65" s="16">
        <f t="shared" si="5"/>
        <v>1918538.3807424002</v>
      </c>
      <c r="M65" s="16">
        <f t="shared" si="6"/>
        <v>57556.151422272007</v>
      </c>
      <c r="N65" s="16">
        <f t="shared" si="7"/>
        <v>38370.767614848002</v>
      </c>
      <c r="O65" s="16">
        <f t="shared" si="8"/>
        <v>143890.37855568001</v>
      </c>
      <c r="P65" s="16">
        <f t="shared" si="9"/>
        <v>2158355.6783352001</v>
      </c>
      <c r="Q65" s="32">
        <f t="shared" si="10"/>
        <v>21583.556783352</v>
      </c>
      <c r="R65" s="16">
        <f t="shared" si="11"/>
        <v>2179939.2351185521</v>
      </c>
    </row>
    <row r="66" spans="1:18" x14ac:dyDescent="0.2">
      <c r="A66" s="25">
        <v>6.4</v>
      </c>
      <c r="B66" s="3" t="s">
        <v>37</v>
      </c>
      <c r="C66" s="10" t="s">
        <v>105</v>
      </c>
      <c r="D66" s="4">
        <v>2409.12</v>
      </c>
      <c r="E66" s="8" t="str">
        <f>Sheet4!A64</f>
        <v>AB Switch mounting Channel 100X50X5mm GI channel 3.0mtr long</v>
      </c>
      <c r="F66" s="8" t="b">
        <f t="shared" si="0"/>
        <v>1</v>
      </c>
      <c r="G66" s="4">
        <f>Sheet4!D64</f>
        <v>106.5</v>
      </c>
      <c r="H66" s="11">
        <f t="shared" si="1"/>
        <v>256571.28</v>
      </c>
      <c r="I66" s="16">
        <f t="shared" si="2"/>
        <v>46182.830399999999</v>
      </c>
      <c r="J66" s="16">
        <f t="shared" si="3"/>
        <v>302754.11040000001</v>
      </c>
      <c r="K66" s="16">
        <f t="shared" si="4"/>
        <v>9082.6233119999997</v>
      </c>
      <c r="L66" s="16">
        <f t="shared" si="5"/>
        <v>311836.73371200002</v>
      </c>
      <c r="M66" s="16">
        <f t="shared" si="6"/>
        <v>9355.1020113600007</v>
      </c>
      <c r="N66" s="16">
        <f t="shared" si="7"/>
        <v>6236.7346742400005</v>
      </c>
      <c r="O66" s="16">
        <f t="shared" si="8"/>
        <v>23387.755028399999</v>
      </c>
      <c r="P66" s="16">
        <f t="shared" si="9"/>
        <v>350816.325426</v>
      </c>
      <c r="Q66" s="32">
        <f t="shared" si="10"/>
        <v>3508.16325426</v>
      </c>
      <c r="R66" s="16">
        <f t="shared" si="11"/>
        <v>354324.48868026002</v>
      </c>
    </row>
    <row r="67" spans="1:18" x14ac:dyDescent="0.2">
      <c r="A67" s="25">
        <v>6.5</v>
      </c>
      <c r="B67" s="3" t="s">
        <v>39</v>
      </c>
      <c r="C67" s="10" t="s">
        <v>105</v>
      </c>
      <c r="D67" s="4">
        <v>281.06400000000002</v>
      </c>
      <c r="E67" s="8" t="str">
        <f>Sheet4!A65</f>
        <v>AB Switch Side Support Channel 100X50X5mm,each channel length 0.35 mtr.</v>
      </c>
      <c r="F67" s="8" t="b">
        <f t="shared" si="0"/>
        <v>1</v>
      </c>
      <c r="G67" s="4">
        <f>Sheet4!D65</f>
        <v>106.5</v>
      </c>
      <c r="H67" s="11">
        <f t="shared" si="1"/>
        <v>29933.316000000003</v>
      </c>
      <c r="I67" s="16">
        <f t="shared" si="2"/>
        <v>5387.9968800000006</v>
      </c>
      <c r="J67" s="16">
        <f t="shared" si="3"/>
        <v>35321.312880000005</v>
      </c>
      <c r="K67" s="16">
        <f t="shared" si="4"/>
        <v>1059.6393864000001</v>
      </c>
      <c r="L67" s="16">
        <f t="shared" si="5"/>
        <v>36380.952266400003</v>
      </c>
      <c r="M67" s="16">
        <f t="shared" si="6"/>
        <v>1091.4285679920001</v>
      </c>
      <c r="N67" s="16">
        <f t="shared" si="7"/>
        <v>727.61904532800008</v>
      </c>
      <c r="O67" s="16">
        <f t="shared" si="8"/>
        <v>2728.57141998</v>
      </c>
      <c r="P67" s="16">
        <f t="shared" si="9"/>
        <v>40928.571299700001</v>
      </c>
      <c r="Q67" s="32">
        <f t="shared" si="10"/>
        <v>409.28571299700002</v>
      </c>
      <c r="R67" s="16">
        <f t="shared" si="11"/>
        <v>41337.857012697001</v>
      </c>
    </row>
    <row r="68" spans="1:18" x14ac:dyDescent="0.2">
      <c r="A68" s="25">
        <v>6.6</v>
      </c>
      <c r="B68" s="3" t="s">
        <v>171</v>
      </c>
      <c r="C68" s="10" t="s">
        <v>105</v>
      </c>
      <c r="D68" s="4">
        <v>95.6</v>
      </c>
      <c r="E68" s="8" t="str">
        <f>Sheet4!A66</f>
        <v>Isolator Support Side Channel(GI) 100X50X5mm, Channel(GI) length 0.5 mtr.</v>
      </c>
      <c r="F68" s="8" t="b">
        <f t="shared" si="0"/>
        <v>1</v>
      </c>
      <c r="G68" s="4">
        <f>Sheet4!D66</f>
        <v>106.5</v>
      </c>
      <c r="H68" s="11">
        <f t="shared" si="1"/>
        <v>10181.4</v>
      </c>
      <c r="I68" s="16">
        <f t="shared" si="2"/>
        <v>1832.6519999999998</v>
      </c>
      <c r="J68" s="16">
        <f t="shared" si="3"/>
        <v>12014.052</v>
      </c>
      <c r="K68" s="16">
        <f t="shared" si="4"/>
        <v>360.42156</v>
      </c>
      <c r="L68" s="16">
        <f t="shared" si="5"/>
        <v>12374.47356</v>
      </c>
      <c r="M68" s="16">
        <f t="shared" si="6"/>
        <v>371.23420679999998</v>
      </c>
      <c r="N68" s="16">
        <f t="shared" si="7"/>
        <v>247.48947120000003</v>
      </c>
      <c r="O68" s="16">
        <f t="shared" si="8"/>
        <v>928.08551699999998</v>
      </c>
      <c r="P68" s="16">
        <f t="shared" si="9"/>
        <v>13921.282755</v>
      </c>
      <c r="Q68" s="32">
        <f t="shared" si="10"/>
        <v>139.21282755000001</v>
      </c>
      <c r="R68" s="16">
        <f t="shared" si="11"/>
        <v>14060.49558255</v>
      </c>
    </row>
    <row r="69" spans="1:18" x14ac:dyDescent="0.2">
      <c r="A69" s="25">
        <v>6.7</v>
      </c>
      <c r="B69" s="3" t="s">
        <v>41</v>
      </c>
      <c r="C69" s="10" t="s">
        <v>105</v>
      </c>
      <c r="D69" s="4">
        <v>1351.5163199999997</v>
      </c>
      <c r="E69" s="8" t="str">
        <f>Sheet4!A67</f>
        <v>Straight Cross Arm Top Channel 100X50X5mm,each channel length 0.306 Mtr.</v>
      </c>
      <c r="F69" s="8" t="b">
        <f t="shared" si="0"/>
        <v>1</v>
      </c>
      <c r="G69" s="4">
        <f>Sheet4!D67</f>
        <v>106.5</v>
      </c>
      <c r="H69" s="11">
        <f t="shared" si="1"/>
        <v>143936.48807999998</v>
      </c>
      <c r="I69" s="16">
        <f t="shared" si="2"/>
        <v>25908.567854399997</v>
      </c>
      <c r="J69" s="16">
        <f t="shared" si="3"/>
        <v>169845.05593439998</v>
      </c>
      <c r="K69" s="16">
        <f t="shared" si="4"/>
        <v>5095.3516780319987</v>
      </c>
      <c r="L69" s="16">
        <f t="shared" si="5"/>
        <v>174940.40761243197</v>
      </c>
      <c r="M69" s="16">
        <f t="shared" si="6"/>
        <v>5248.2122283729586</v>
      </c>
      <c r="N69" s="16">
        <f t="shared" si="7"/>
        <v>3498.8081522486395</v>
      </c>
      <c r="O69" s="16">
        <f t="shared" si="8"/>
        <v>13120.530570932397</v>
      </c>
      <c r="P69" s="16">
        <f t="shared" si="9"/>
        <v>196807.95856398597</v>
      </c>
      <c r="Q69" s="32">
        <f t="shared" si="10"/>
        <v>1968.0795856398597</v>
      </c>
      <c r="R69" s="16">
        <f t="shared" si="11"/>
        <v>198776.03814962582</v>
      </c>
    </row>
    <row r="70" spans="1:18" x14ac:dyDescent="0.2">
      <c r="A70" s="25">
        <v>6.8</v>
      </c>
      <c r="B70" s="3" t="s">
        <v>38</v>
      </c>
      <c r="C70" s="10" t="s">
        <v>105</v>
      </c>
      <c r="D70" s="4">
        <v>3812.76</v>
      </c>
      <c r="E70" s="8" t="str">
        <f>Sheet4!A68</f>
        <v>Double Pole Belting Channel 75X40X 4.8mm.,each channel length 3.0 Mtr.</v>
      </c>
      <c r="F70" s="8" t="b">
        <f t="shared" ref="F70:F111" si="12">E70=B70</f>
        <v>1</v>
      </c>
      <c r="G70" s="4">
        <f>Sheet4!D68</f>
        <v>106.5</v>
      </c>
      <c r="H70" s="11">
        <f t="shared" si="1"/>
        <v>406058.94</v>
      </c>
      <c r="I70" s="16">
        <f t="shared" si="2"/>
        <v>73090.609199999992</v>
      </c>
      <c r="J70" s="16">
        <f t="shared" si="3"/>
        <v>479149.54920000001</v>
      </c>
      <c r="K70" s="16">
        <f t="shared" si="4"/>
        <v>14374.486476</v>
      </c>
      <c r="L70" s="16">
        <f t="shared" si="5"/>
        <v>493524.035676</v>
      </c>
      <c r="M70" s="16">
        <f t="shared" si="6"/>
        <v>14805.72107028</v>
      </c>
      <c r="N70" s="16">
        <f t="shared" si="7"/>
        <v>9870.4807135200008</v>
      </c>
      <c r="O70" s="16">
        <f t="shared" si="8"/>
        <v>37014.302675699997</v>
      </c>
      <c r="P70" s="16">
        <f t="shared" si="9"/>
        <v>555214.54013550002</v>
      </c>
      <c r="Q70" s="32">
        <f t="shared" si="10"/>
        <v>5552.1454013550001</v>
      </c>
      <c r="R70" s="16">
        <f t="shared" si="11"/>
        <v>560766.68553685502</v>
      </c>
    </row>
    <row r="71" spans="1:18" x14ac:dyDescent="0.2">
      <c r="A71" s="25">
        <v>6.9</v>
      </c>
      <c r="B71" s="3" t="s">
        <v>119</v>
      </c>
      <c r="C71" s="10" t="s">
        <v>105</v>
      </c>
      <c r="D71" s="4">
        <v>859.65599999999995</v>
      </c>
      <c r="E71" s="8" t="str">
        <f>Sheet4!A69</f>
        <v>Double Pole Belting Channel(GI) 75X40X 4.8mm., Channel(GI) length 4.3 Mtr.</v>
      </c>
      <c r="F71" s="8" t="b">
        <f t="shared" si="12"/>
        <v>1</v>
      </c>
      <c r="G71" s="4">
        <f>Sheet4!D69</f>
        <v>106.5</v>
      </c>
      <c r="H71" s="11">
        <f t="shared" si="1"/>
        <v>91553.364000000001</v>
      </c>
      <c r="I71" s="16">
        <f t="shared" si="2"/>
        <v>16479.605520000001</v>
      </c>
      <c r="J71" s="16">
        <f t="shared" si="3"/>
        <v>108032.96952</v>
      </c>
      <c r="K71" s="16">
        <f t="shared" si="4"/>
        <v>3240.9890855999997</v>
      </c>
      <c r="L71" s="16">
        <f t="shared" si="5"/>
        <v>111273.9586056</v>
      </c>
      <c r="M71" s="16">
        <f t="shared" si="6"/>
        <v>3338.2187581679996</v>
      </c>
      <c r="N71" s="16">
        <f t="shared" si="7"/>
        <v>2225.479172112</v>
      </c>
      <c r="O71" s="16">
        <f t="shared" si="8"/>
        <v>8345.5468954199987</v>
      </c>
      <c r="P71" s="16">
        <f t="shared" si="9"/>
        <v>125183.2034313</v>
      </c>
      <c r="Q71" s="32">
        <f t="shared" si="10"/>
        <v>1251.8320343130001</v>
      </c>
      <c r="R71" s="16">
        <f t="shared" si="11"/>
        <v>126435.03546561301</v>
      </c>
    </row>
    <row r="72" spans="1:18" x14ac:dyDescent="0.2">
      <c r="A72" s="50">
        <v>6.1</v>
      </c>
      <c r="B72" s="3" t="s">
        <v>120</v>
      </c>
      <c r="C72" s="10" t="s">
        <v>105</v>
      </c>
      <c r="D72" s="4">
        <v>274.17599999999999</v>
      </c>
      <c r="E72" s="8" t="str">
        <f>Sheet4!A70</f>
        <v>Isolator Operating Down Pipe Support Channel(GI) 75X40X 4.8mm.,Channel(GI) length 0.8 Mtr.</v>
      </c>
      <c r="F72" s="8" t="b">
        <f t="shared" si="12"/>
        <v>1</v>
      </c>
      <c r="G72" s="4">
        <f>Sheet4!D70</f>
        <v>106.5</v>
      </c>
      <c r="H72" s="11">
        <f t="shared" ref="H72:H111" si="13">D72*G72</f>
        <v>29199.743999999999</v>
      </c>
      <c r="I72" s="16">
        <f t="shared" ref="I72:I111" si="14">H72*18%</f>
        <v>5255.9539199999999</v>
      </c>
      <c r="J72" s="16">
        <f t="shared" ref="J72:J111" si="15">H72+I72</f>
        <v>34455.697919999999</v>
      </c>
      <c r="K72" s="16">
        <f t="shared" ref="K72:K111" si="16">J72*3%</f>
        <v>1033.6709375999999</v>
      </c>
      <c r="L72" s="16">
        <f t="shared" ref="L72:L111" si="17">J72+K72</f>
        <v>35489.368857599999</v>
      </c>
      <c r="M72" s="16">
        <f t="shared" ref="M72:M111" si="18">L72*3%</f>
        <v>1064.681065728</v>
      </c>
      <c r="N72" s="16">
        <f t="shared" ref="N72:N111" si="19">L72*2%</f>
        <v>709.78737715199998</v>
      </c>
      <c r="O72" s="16">
        <f t="shared" ref="O72:O111" si="20">L72*7.5%</f>
        <v>2661.7026643199997</v>
      </c>
      <c r="P72" s="16">
        <f t="shared" ref="P72:P111" si="21">L72+M72+N72+O72</f>
        <v>39925.539964800002</v>
      </c>
      <c r="Q72" s="32">
        <f t="shared" ref="Q72:Q111" si="22">P72*1%</f>
        <v>399.25539964800004</v>
      </c>
      <c r="R72" s="16">
        <f t="shared" ref="R72:R111" si="23">P72+Q72</f>
        <v>40324.795364448</v>
      </c>
    </row>
    <row r="73" spans="1:18" x14ac:dyDescent="0.2">
      <c r="A73" s="25">
        <v>6.11</v>
      </c>
      <c r="B73" s="3" t="s">
        <v>121</v>
      </c>
      <c r="C73" s="10" t="s">
        <v>105</v>
      </c>
      <c r="D73" s="4">
        <v>1902.0959999999998</v>
      </c>
      <c r="E73" s="8" t="str">
        <f>Sheet4!A71</f>
        <v>Cross arm Channel of 75X40X4.8mm GI Channel 3.7 mtr.</v>
      </c>
      <c r="F73" s="8" t="b">
        <f t="shared" si="12"/>
        <v>1</v>
      </c>
      <c r="G73" s="4">
        <f>Sheet4!D71</f>
        <v>106.5</v>
      </c>
      <c r="H73" s="11">
        <f t="shared" si="13"/>
        <v>202573.22399999999</v>
      </c>
      <c r="I73" s="16">
        <f t="shared" si="14"/>
        <v>36463.180319999999</v>
      </c>
      <c r="J73" s="16">
        <f t="shared" si="15"/>
        <v>239036.40431999997</v>
      </c>
      <c r="K73" s="16">
        <f t="shared" si="16"/>
        <v>7171.0921295999988</v>
      </c>
      <c r="L73" s="16">
        <f t="shared" si="17"/>
        <v>246207.49644959997</v>
      </c>
      <c r="M73" s="16">
        <f t="shared" si="18"/>
        <v>7386.224893487999</v>
      </c>
      <c r="N73" s="16">
        <f t="shared" si="19"/>
        <v>4924.1499289919993</v>
      </c>
      <c r="O73" s="16">
        <f t="shared" si="20"/>
        <v>18465.562233719997</v>
      </c>
      <c r="P73" s="16">
        <f t="shared" si="21"/>
        <v>276983.43350579997</v>
      </c>
      <c r="Q73" s="32">
        <f t="shared" si="22"/>
        <v>2769.8343350579999</v>
      </c>
      <c r="R73" s="16">
        <f t="shared" si="23"/>
        <v>279753.26784085797</v>
      </c>
    </row>
    <row r="74" spans="1:18" x14ac:dyDescent="0.2">
      <c r="A74" s="50">
        <v>6.12</v>
      </c>
      <c r="B74" s="3" t="s">
        <v>118</v>
      </c>
      <c r="C74" s="10" t="s">
        <v>105</v>
      </c>
      <c r="D74" s="4">
        <v>552.63599999999997</v>
      </c>
      <c r="E74" s="8" t="str">
        <f>Sheet4!A72</f>
        <v>Insulator Support Cahnnel 75X40X 4.8mm., channel length 4.3 Mtr.</v>
      </c>
      <c r="F74" s="8" t="b">
        <f t="shared" si="12"/>
        <v>1</v>
      </c>
      <c r="G74" s="4">
        <f>Sheet4!D72</f>
        <v>106.5</v>
      </c>
      <c r="H74" s="11">
        <f t="shared" si="13"/>
        <v>58855.733999999997</v>
      </c>
      <c r="I74" s="16">
        <f t="shared" si="14"/>
        <v>10594.03212</v>
      </c>
      <c r="J74" s="16">
        <f t="shared" si="15"/>
        <v>69449.76612</v>
      </c>
      <c r="K74" s="16">
        <f t="shared" si="16"/>
        <v>2083.4929836000001</v>
      </c>
      <c r="L74" s="16">
        <f t="shared" si="17"/>
        <v>71533.259103599994</v>
      </c>
      <c r="M74" s="16">
        <f t="shared" si="18"/>
        <v>2145.9977731079998</v>
      </c>
      <c r="N74" s="16">
        <f t="shared" si="19"/>
        <v>1430.6651820719999</v>
      </c>
      <c r="O74" s="16">
        <f t="shared" si="20"/>
        <v>5364.9944327699995</v>
      </c>
      <c r="P74" s="16">
        <f t="shared" si="21"/>
        <v>80474.916491549986</v>
      </c>
      <c r="Q74" s="32">
        <f t="shared" si="22"/>
        <v>804.74916491549993</v>
      </c>
      <c r="R74" s="16">
        <f t="shared" si="23"/>
        <v>81279.665656465484</v>
      </c>
    </row>
    <row r="75" spans="1:18" x14ac:dyDescent="0.2">
      <c r="A75" s="25">
        <v>6.13</v>
      </c>
      <c r="B75" s="3" t="s">
        <v>124</v>
      </c>
      <c r="C75" s="10" t="s">
        <v>105</v>
      </c>
      <c r="D75" s="4">
        <v>2655.0720000000001</v>
      </c>
      <c r="E75" s="8" t="str">
        <f>Sheet4!A73</f>
        <v>50X50X6mm.GI Bracing Angle, each angle length 3.512 mtr.</v>
      </c>
      <c r="F75" s="8" t="b">
        <f t="shared" si="12"/>
        <v>1</v>
      </c>
      <c r="G75" s="4">
        <f>Sheet4!D73</f>
        <v>106.5</v>
      </c>
      <c r="H75" s="11">
        <f t="shared" si="13"/>
        <v>282765.16800000001</v>
      </c>
      <c r="I75" s="16">
        <f t="shared" si="14"/>
        <v>50897.730239999997</v>
      </c>
      <c r="J75" s="16">
        <f t="shared" si="15"/>
        <v>333662.89824000001</v>
      </c>
      <c r="K75" s="16">
        <f t="shared" si="16"/>
        <v>10009.886947200001</v>
      </c>
      <c r="L75" s="16">
        <f t="shared" si="17"/>
        <v>343672.7851872</v>
      </c>
      <c r="M75" s="16">
        <f t="shared" si="18"/>
        <v>10310.183555616</v>
      </c>
      <c r="N75" s="16">
        <f t="shared" si="19"/>
        <v>6873.4557037439999</v>
      </c>
      <c r="O75" s="16">
        <f t="shared" si="20"/>
        <v>25775.458889040001</v>
      </c>
      <c r="P75" s="16">
        <f t="shared" si="21"/>
        <v>386631.88333560003</v>
      </c>
      <c r="Q75" s="32">
        <f t="shared" si="22"/>
        <v>3866.3188333560001</v>
      </c>
      <c r="R75" s="16">
        <f t="shared" si="23"/>
        <v>390498.20216895605</v>
      </c>
    </row>
    <row r="76" spans="1:18" x14ac:dyDescent="0.2">
      <c r="A76" s="50">
        <v>6.14</v>
      </c>
      <c r="B76" s="3" t="s">
        <v>122</v>
      </c>
      <c r="C76" s="10" t="s">
        <v>105</v>
      </c>
      <c r="D76" s="4">
        <v>123.55199999999999</v>
      </c>
      <c r="E76" s="8" t="str">
        <f>Sheet4!A74</f>
        <v>50X50X6mm.GI Bracing Angle,each angle length 3.432 mtr.</v>
      </c>
      <c r="F76" s="8" t="b">
        <f t="shared" si="12"/>
        <v>1</v>
      </c>
      <c r="G76" s="4">
        <f>Sheet4!D74</f>
        <v>106.5</v>
      </c>
      <c r="H76" s="11">
        <f t="shared" si="13"/>
        <v>13158.287999999999</v>
      </c>
      <c r="I76" s="16">
        <f t="shared" si="14"/>
        <v>2368.4918399999997</v>
      </c>
      <c r="J76" s="16">
        <f t="shared" si="15"/>
        <v>15526.779839999999</v>
      </c>
      <c r="K76" s="16">
        <f t="shared" si="16"/>
        <v>465.80339519999995</v>
      </c>
      <c r="L76" s="16">
        <f t="shared" si="17"/>
        <v>15992.5832352</v>
      </c>
      <c r="M76" s="16">
        <f t="shared" si="18"/>
        <v>479.77749705599996</v>
      </c>
      <c r="N76" s="16">
        <f t="shared" si="19"/>
        <v>319.85166470400003</v>
      </c>
      <c r="O76" s="16">
        <f t="shared" si="20"/>
        <v>1199.44374264</v>
      </c>
      <c r="P76" s="16">
        <f t="shared" si="21"/>
        <v>17991.6561396</v>
      </c>
      <c r="Q76" s="32">
        <f t="shared" si="22"/>
        <v>179.91656139599999</v>
      </c>
      <c r="R76" s="16">
        <f t="shared" si="23"/>
        <v>18171.572700995999</v>
      </c>
    </row>
    <row r="77" spans="1:18" x14ac:dyDescent="0.2">
      <c r="A77" s="25">
        <v>6.15</v>
      </c>
      <c r="B77" s="3" t="s">
        <v>123</v>
      </c>
      <c r="C77" s="10" t="s">
        <v>105</v>
      </c>
      <c r="D77" s="4">
        <v>620.80200000000002</v>
      </c>
      <c r="E77" s="8" t="str">
        <f>Sheet4!A75</f>
        <v>50x50x6mm.GI Bracing Angle(GI), Angle(GI) length 4.927 mtr.</v>
      </c>
      <c r="F77" s="8" t="b">
        <f t="shared" si="12"/>
        <v>1</v>
      </c>
      <c r="G77" s="4">
        <f>Sheet4!D75</f>
        <v>106.5</v>
      </c>
      <c r="H77" s="11">
        <f t="shared" si="13"/>
        <v>66115.413</v>
      </c>
      <c r="I77" s="16">
        <f t="shared" si="14"/>
        <v>11900.77434</v>
      </c>
      <c r="J77" s="16">
        <f t="shared" si="15"/>
        <v>78016.187340000004</v>
      </c>
      <c r="K77" s="16">
        <f t="shared" si="16"/>
        <v>2340.4856202000001</v>
      </c>
      <c r="L77" s="16">
        <f t="shared" si="17"/>
        <v>80356.672960199998</v>
      </c>
      <c r="M77" s="16">
        <f t="shared" si="18"/>
        <v>2410.7001888059999</v>
      </c>
      <c r="N77" s="16">
        <f t="shared" si="19"/>
        <v>1607.133459204</v>
      </c>
      <c r="O77" s="16">
        <f t="shared" si="20"/>
        <v>6026.750472015</v>
      </c>
      <c r="P77" s="16">
        <f t="shared" si="21"/>
        <v>90401.257080224997</v>
      </c>
      <c r="Q77" s="32">
        <f t="shared" si="22"/>
        <v>904.01257080225002</v>
      </c>
      <c r="R77" s="16">
        <f t="shared" si="23"/>
        <v>91305.269651027251</v>
      </c>
    </row>
    <row r="78" spans="1:18" x14ac:dyDescent="0.2">
      <c r="A78" s="50">
        <v>6.16</v>
      </c>
      <c r="B78" s="3" t="s">
        <v>172</v>
      </c>
      <c r="C78" s="10" t="s">
        <v>105</v>
      </c>
      <c r="D78" s="4">
        <v>10.476000000000001</v>
      </c>
      <c r="E78" s="8" t="str">
        <f>Sheet4!A76</f>
        <v>Down Pipe Diagonal Support Angle(GI) 75X40X4.8mm length 0.388mtr.</v>
      </c>
      <c r="F78" s="8" t="b">
        <f t="shared" si="12"/>
        <v>1</v>
      </c>
      <c r="G78" s="4">
        <f>Sheet4!D76</f>
        <v>106.5</v>
      </c>
      <c r="H78" s="11">
        <f t="shared" si="13"/>
        <v>1115.6940000000002</v>
      </c>
      <c r="I78" s="16">
        <f t="shared" si="14"/>
        <v>200.82492000000002</v>
      </c>
      <c r="J78" s="16">
        <f t="shared" si="15"/>
        <v>1316.5189200000002</v>
      </c>
      <c r="K78" s="16">
        <f t="shared" si="16"/>
        <v>39.495567600000008</v>
      </c>
      <c r="L78" s="16">
        <f t="shared" si="17"/>
        <v>1356.0144876000002</v>
      </c>
      <c r="M78" s="16">
        <f t="shared" si="18"/>
        <v>40.680434628</v>
      </c>
      <c r="N78" s="16">
        <f t="shared" si="19"/>
        <v>27.120289752000005</v>
      </c>
      <c r="O78" s="16">
        <f t="shared" si="20"/>
        <v>101.70108657000002</v>
      </c>
      <c r="P78" s="16">
        <f t="shared" si="21"/>
        <v>1525.5162985500001</v>
      </c>
      <c r="Q78" s="32">
        <f t="shared" si="22"/>
        <v>15.255162985500002</v>
      </c>
      <c r="R78" s="16">
        <f t="shared" si="23"/>
        <v>1540.7714615355001</v>
      </c>
    </row>
    <row r="79" spans="1:18" x14ac:dyDescent="0.2">
      <c r="A79" s="25">
        <v>6.17</v>
      </c>
      <c r="B79" s="3" t="s">
        <v>173</v>
      </c>
      <c r="C79" s="10" t="s">
        <v>105</v>
      </c>
      <c r="D79" s="4">
        <v>9.18</v>
      </c>
      <c r="E79" s="8" t="str">
        <f>Sheet4!A77</f>
        <v>Down Pipe Base Support Angle(GI) 75X40X4.8mm length 0.34mtr.</v>
      </c>
      <c r="F79" s="8" t="b">
        <f t="shared" si="12"/>
        <v>1</v>
      </c>
      <c r="G79" s="4">
        <f>Sheet4!D77</f>
        <v>106.5</v>
      </c>
      <c r="H79" s="11">
        <f t="shared" si="13"/>
        <v>977.67</v>
      </c>
      <c r="I79" s="16">
        <f t="shared" si="14"/>
        <v>175.98059999999998</v>
      </c>
      <c r="J79" s="16">
        <f t="shared" si="15"/>
        <v>1153.6505999999999</v>
      </c>
      <c r="K79" s="16">
        <f t="shared" si="16"/>
        <v>34.609517999999994</v>
      </c>
      <c r="L79" s="16">
        <f t="shared" si="17"/>
        <v>1188.2601179999999</v>
      </c>
      <c r="M79" s="16">
        <f t="shared" si="18"/>
        <v>35.647803539999998</v>
      </c>
      <c r="N79" s="16">
        <f t="shared" si="19"/>
        <v>23.76520236</v>
      </c>
      <c r="O79" s="16">
        <f t="shared" si="20"/>
        <v>89.119508849999988</v>
      </c>
      <c r="P79" s="16">
        <f t="shared" si="21"/>
        <v>1336.7926327499999</v>
      </c>
      <c r="Q79" s="32">
        <f t="shared" si="22"/>
        <v>13.367926327499999</v>
      </c>
      <c r="R79" s="16">
        <f t="shared" si="23"/>
        <v>1350.1605590775</v>
      </c>
    </row>
    <row r="80" spans="1:18" x14ac:dyDescent="0.2">
      <c r="A80" s="50">
        <v>6.1800000000000104</v>
      </c>
      <c r="B80" s="3" t="s">
        <v>42</v>
      </c>
      <c r="C80" s="10" t="s">
        <v>105</v>
      </c>
      <c r="D80" s="4">
        <v>1851.5952000000004</v>
      </c>
      <c r="E80" s="8" t="str">
        <f>Sheet4!A78</f>
        <v>Fish Plate 50X8 mm.,each 0.280 mtr. Length</v>
      </c>
      <c r="F80" s="8" t="b">
        <f t="shared" si="12"/>
        <v>1</v>
      </c>
      <c r="G80" s="4">
        <f>Sheet4!D78</f>
        <v>106.5</v>
      </c>
      <c r="H80" s="11">
        <f t="shared" si="13"/>
        <v>197194.88880000004</v>
      </c>
      <c r="I80" s="16">
        <f t="shared" si="14"/>
        <v>35495.079984000004</v>
      </c>
      <c r="J80" s="16">
        <f t="shared" si="15"/>
        <v>232689.96878400006</v>
      </c>
      <c r="K80" s="16">
        <f t="shared" si="16"/>
        <v>6980.6990635200018</v>
      </c>
      <c r="L80" s="16">
        <f t="shared" si="17"/>
        <v>239670.66784752006</v>
      </c>
      <c r="M80" s="16">
        <f t="shared" si="18"/>
        <v>7190.1200354256016</v>
      </c>
      <c r="N80" s="16">
        <f t="shared" si="19"/>
        <v>4793.4133569504011</v>
      </c>
      <c r="O80" s="16">
        <f t="shared" si="20"/>
        <v>17975.300088564003</v>
      </c>
      <c r="P80" s="16">
        <f t="shared" si="21"/>
        <v>269629.50132846006</v>
      </c>
      <c r="Q80" s="32">
        <f t="shared" si="22"/>
        <v>2696.2950132846008</v>
      </c>
      <c r="R80" s="16">
        <f t="shared" si="23"/>
        <v>272325.79634174466</v>
      </c>
    </row>
    <row r="81" spans="1:18" x14ac:dyDescent="0.2">
      <c r="A81" s="25">
        <v>6.1900000000000102</v>
      </c>
      <c r="B81" s="3" t="s">
        <v>127</v>
      </c>
      <c r="C81" s="10" t="s">
        <v>105</v>
      </c>
      <c r="D81" s="4">
        <v>19.824000000000002</v>
      </c>
      <c r="E81" s="8" t="str">
        <f>Sheet4!A79</f>
        <v>Fish Plate(GI) 50x6 mm., each 0.280 mtr. length</v>
      </c>
      <c r="F81" s="8" t="b">
        <f t="shared" si="12"/>
        <v>1</v>
      </c>
      <c r="G81" s="4">
        <f>Sheet4!D79</f>
        <v>106.5</v>
      </c>
      <c r="H81" s="11">
        <f t="shared" si="13"/>
        <v>2111.2560000000003</v>
      </c>
      <c r="I81" s="16">
        <f t="shared" si="14"/>
        <v>380.02608000000004</v>
      </c>
      <c r="J81" s="16">
        <f t="shared" si="15"/>
        <v>2491.2820800000004</v>
      </c>
      <c r="K81" s="16">
        <f t="shared" si="16"/>
        <v>74.738462400000003</v>
      </c>
      <c r="L81" s="16">
        <f t="shared" si="17"/>
        <v>2566.0205424000005</v>
      </c>
      <c r="M81" s="16">
        <f t="shared" si="18"/>
        <v>76.980616272000006</v>
      </c>
      <c r="N81" s="16">
        <f t="shared" si="19"/>
        <v>51.320410848000009</v>
      </c>
      <c r="O81" s="16">
        <f t="shared" si="20"/>
        <v>192.45154068000002</v>
      </c>
      <c r="P81" s="16">
        <f t="shared" si="21"/>
        <v>2886.7731102000007</v>
      </c>
      <c r="Q81" s="32">
        <f t="shared" si="22"/>
        <v>28.867731102000008</v>
      </c>
      <c r="R81" s="16">
        <f t="shared" si="23"/>
        <v>2915.6408413020008</v>
      </c>
    </row>
    <row r="82" spans="1:18" x14ac:dyDescent="0.2">
      <c r="A82" s="25">
        <v>7</v>
      </c>
      <c r="B82" s="7" t="s">
        <v>114</v>
      </c>
      <c r="C82" s="10"/>
      <c r="D82" s="4"/>
      <c r="E82" s="8" t="str">
        <f>Sheet4!A80</f>
        <v>Earthing</v>
      </c>
      <c r="F82" s="8" t="b">
        <f t="shared" si="12"/>
        <v>1</v>
      </c>
      <c r="G82" s="4">
        <f>Sheet4!D80</f>
        <v>0</v>
      </c>
      <c r="H82" s="11">
        <f t="shared" si="13"/>
        <v>0</v>
      </c>
      <c r="I82" s="16">
        <f t="shared" si="14"/>
        <v>0</v>
      </c>
      <c r="J82" s="16">
        <f t="shared" si="15"/>
        <v>0</v>
      </c>
      <c r="K82" s="16">
        <f t="shared" si="16"/>
        <v>0</v>
      </c>
      <c r="L82" s="16">
        <f t="shared" si="17"/>
        <v>0</v>
      </c>
      <c r="M82" s="16">
        <f t="shared" si="18"/>
        <v>0</v>
      </c>
      <c r="N82" s="16">
        <f t="shared" si="19"/>
        <v>0</v>
      </c>
      <c r="O82" s="16">
        <f t="shared" si="20"/>
        <v>0</v>
      </c>
      <c r="P82" s="16">
        <f t="shared" si="21"/>
        <v>0</v>
      </c>
      <c r="Q82" s="32">
        <f t="shared" si="22"/>
        <v>0</v>
      </c>
      <c r="R82" s="16">
        <f t="shared" si="23"/>
        <v>0</v>
      </c>
    </row>
    <row r="83" spans="1:18" x14ac:dyDescent="0.2">
      <c r="A83" s="25">
        <v>7.1</v>
      </c>
      <c r="B83" s="3" t="s">
        <v>115</v>
      </c>
      <c r="C83" s="10" t="s">
        <v>105</v>
      </c>
      <c r="D83" s="4">
        <v>1641.51</v>
      </c>
      <c r="E83" s="8" t="str">
        <f>Sheet4!A81</f>
        <v>50X6 mm GI Flat</v>
      </c>
      <c r="F83" s="8" t="b">
        <f t="shared" si="12"/>
        <v>1</v>
      </c>
      <c r="G83" s="4">
        <f>Sheet4!D81</f>
        <v>106.5</v>
      </c>
      <c r="H83" s="11">
        <f t="shared" si="13"/>
        <v>174820.815</v>
      </c>
      <c r="I83" s="16">
        <f t="shared" si="14"/>
        <v>31467.7467</v>
      </c>
      <c r="J83" s="16">
        <f t="shared" si="15"/>
        <v>206288.56169999999</v>
      </c>
      <c r="K83" s="16">
        <f t="shared" si="16"/>
        <v>6188.6568509999997</v>
      </c>
      <c r="L83" s="16">
        <f t="shared" si="17"/>
        <v>212477.218551</v>
      </c>
      <c r="M83" s="16">
        <f t="shared" si="18"/>
        <v>6374.3165565299996</v>
      </c>
      <c r="N83" s="16">
        <f t="shared" si="19"/>
        <v>4249.5443710199997</v>
      </c>
      <c r="O83" s="16">
        <f t="shared" si="20"/>
        <v>15935.791391324999</v>
      </c>
      <c r="P83" s="16">
        <f t="shared" si="21"/>
        <v>239036.87086987498</v>
      </c>
      <c r="Q83" s="32">
        <f t="shared" si="22"/>
        <v>2390.3687086987497</v>
      </c>
      <c r="R83" s="16">
        <f t="shared" si="23"/>
        <v>241427.23957857373</v>
      </c>
    </row>
    <row r="84" spans="1:18" x14ac:dyDescent="0.2">
      <c r="A84" s="25">
        <v>7.2</v>
      </c>
      <c r="B84" s="3" t="s">
        <v>47</v>
      </c>
      <c r="C84" s="10" t="s">
        <v>105</v>
      </c>
      <c r="D84" s="4">
        <v>3210</v>
      </c>
      <c r="E84" s="8" t="str">
        <f>Sheet4!A82</f>
        <v>25X6 mm GI Flat</v>
      </c>
      <c r="F84" s="8" t="b">
        <f t="shared" si="12"/>
        <v>1</v>
      </c>
      <c r="G84" s="4">
        <f>Sheet4!D82</f>
        <v>106.5</v>
      </c>
      <c r="H84" s="11">
        <f t="shared" si="13"/>
        <v>341865</v>
      </c>
      <c r="I84" s="16">
        <f t="shared" si="14"/>
        <v>61535.7</v>
      </c>
      <c r="J84" s="16">
        <f t="shared" si="15"/>
        <v>403400.7</v>
      </c>
      <c r="K84" s="16">
        <f t="shared" si="16"/>
        <v>12102.021000000001</v>
      </c>
      <c r="L84" s="16">
        <f t="shared" si="17"/>
        <v>415502.72100000002</v>
      </c>
      <c r="M84" s="16">
        <f t="shared" si="18"/>
        <v>12465.081630000001</v>
      </c>
      <c r="N84" s="16">
        <f t="shared" si="19"/>
        <v>8310.0544200000004</v>
      </c>
      <c r="O84" s="16">
        <f t="shared" si="20"/>
        <v>31162.704075000001</v>
      </c>
      <c r="P84" s="16">
        <f t="shared" si="21"/>
        <v>467440.56112500007</v>
      </c>
      <c r="Q84" s="32">
        <f t="shared" si="22"/>
        <v>4674.4056112500011</v>
      </c>
      <c r="R84" s="16">
        <f t="shared" si="23"/>
        <v>472114.96673625009</v>
      </c>
    </row>
    <row r="85" spans="1:18" x14ac:dyDescent="0.2">
      <c r="A85" s="25">
        <v>7.3</v>
      </c>
      <c r="B85" s="3" t="s">
        <v>199</v>
      </c>
      <c r="C85" s="10" t="s">
        <v>102</v>
      </c>
      <c r="D85" s="4">
        <v>362</v>
      </c>
      <c r="E85" s="8" t="str">
        <f>Sheet4!A83</f>
        <v>40mm nominal bore GI pipe (medium gauge) earthing device with 3 Mtr Long</v>
      </c>
      <c r="F85" s="8" t="b">
        <f t="shared" si="12"/>
        <v>0</v>
      </c>
      <c r="G85" s="4">
        <f>Sheet4!D83</f>
        <v>1491</v>
      </c>
      <c r="H85" s="11">
        <f t="shared" si="13"/>
        <v>539742</v>
      </c>
      <c r="I85" s="16">
        <f t="shared" si="14"/>
        <v>97153.56</v>
      </c>
      <c r="J85" s="16">
        <f t="shared" si="15"/>
        <v>636895.56000000006</v>
      </c>
      <c r="K85" s="16">
        <f t="shared" si="16"/>
        <v>19106.8668</v>
      </c>
      <c r="L85" s="16">
        <f t="shared" si="17"/>
        <v>656002.42680000002</v>
      </c>
      <c r="M85" s="16">
        <f t="shared" si="18"/>
        <v>19680.072803999999</v>
      </c>
      <c r="N85" s="16">
        <f t="shared" si="19"/>
        <v>13120.048536</v>
      </c>
      <c r="O85" s="16">
        <f t="shared" si="20"/>
        <v>49200.182009999997</v>
      </c>
      <c r="P85" s="16">
        <f t="shared" si="21"/>
        <v>738002.73014999996</v>
      </c>
      <c r="Q85" s="32">
        <f t="shared" si="22"/>
        <v>7380.0273014999993</v>
      </c>
      <c r="R85" s="16">
        <f t="shared" si="23"/>
        <v>745382.75745149993</v>
      </c>
    </row>
    <row r="86" spans="1:18" x14ac:dyDescent="0.2">
      <c r="A86" s="25">
        <v>7.4</v>
      </c>
      <c r="B86" s="3" t="s">
        <v>46</v>
      </c>
      <c r="C86" s="10" t="s">
        <v>102</v>
      </c>
      <c r="D86" s="4">
        <v>288</v>
      </c>
      <c r="E86" s="8" t="str">
        <f>Sheet4!A84</f>
        <v>Earthing of Support ( Coil Type )</v>
      </c>
      <c r="F86" s="8" t="b">
        <f t="shared" si="12"/>
        <v>1</v>
      </c>
      <c r="G86" s="4">
        <f>Sheet4!D84</f>
        <v>235.72</v>
      </c>
      <c r="H86" s="11">
        <f t="shared" si="13"/>
        <v>67887.360000000001</v>
      </c>
      <c r="I86" s="16">
        <f t="shared" si="14"/>
        <v>12219.7248</v>
      </c>
      <c r="J86" s="16">
        <f t="shared" si="15"/>
        <v>80107.084799999997</v>
      </c>
      <c r="K86" s="16">
        <f t="shared" si="16"/>
        <v>2403.212544</v>
      </c>
      <c r="L86" s="16">
        <f t="shared" si="17"/>
        <v>82510.297343999991</v>
      </c>
      <c r="M86" s="16">
        <f t="shared" si="18"/>
        <v>2475.3089203199997</v>
      </c>
      <c r="N86" s="16">
        <f t="shared" si="19"/>
        <v>1650.2059468799998</v>
      </c>
      <c r="O86" s="16">
        <f t="shared" si="20"/>
        <v>6188.2723007999994</v>
      </c>
      <c r="P86" s="16">
        <f t="shared" si="21"/>
        <v>92824.084512000001</v>
      </c>
      <c r="Q86" s="32">
        <f t="shared" si="22"/>
        <v>928.24084512000002</v>
      </c>
      <c r="R86" s="16">
        <f t="shared" si="23"/>
        <v>93752.325357120004</v>
      </c>
    </row>
    <row r="87" spans="1:18" x14ac:dyDescent="0.2">
      <c r="A87" s="25">
        <v>7.5</v>
      </c>
      <c r="B87" s="3" t="s">
        <v>175</v>
      </c>
      <c r="C87" s="10" t="s">
        <v>105</v>
      </c>
      <c r="D87" s="4">
        <v>31.968000000000004</v>
      </c>
      <c r="E87" s="8" t="str">
        <f>Sheet4!A85</f>
        <v>10 SWG GI wire</v>
      </c>
      <c r="F87" s="8" t="b">
        <f t="shared" si="12"/>
        <v>1</v>
      </c>
      <c r="G87" s="4">
        <f>Sheet4!D85</f>
        <v>106.5</v>
      </c>
      <c r="H87" s="11">
        <f t="shared" si="13"/>
        <v>3404.5920000000006</v>
      </c>
      <c r="I87" s="16">
        <f t="shared" si="14"/>
        <v>612.82656000000009</v>
      </c>
      <c r="J87" s="16">
        <f t="shared" si="15"/>
        <v>4017.4185600000005</v>
      </c>
      <c r="K87" s="16">
        <f t="shared" si="16"/>
        <v>120.52255680000002</v>
      </c>
      <c r="L87" s="16">
        <f t="shared" si="17"/>
        <v>4137.9411168000006</v>
      </c>
      <c r="M87" s="16">
        <f t="shared" si="18"/>
        <v>124.13823350400001</v>
      </c>
      <c r="N87" s="16">
        <f t="shared" si="19"/>
        <v>82.758822336000009</v>
      </c>
      <c r="O87" s="16">
        <f t="shared" si="20"/>
        <v>310.34558376000001</v>
      </c>
      <c r="P87" s="16">
        <f t="shared" si="21"/>
        <v>4655.1837564000007</v>
      </c>
      <c r="Q87" s="32">
        <f t="shared" si="22"/>
        <v>46.55183756400001</v>
      </c>
      <c r="R87" s="16">
        <f t="shared" si="23"/>
        <v>4701.7355939640011</v>
      </c>
    </row>
    <row r="88" spans="1:18" x14ac:dyDescent="0.2">
      <c r="A88" s="25">
        <v>7.6</v>
      </c>
      <c r="B88" s="3" t="s">
        <v>174</v>
      </c>
      <c r="C88" s="10" t="s">
        <v>105</v>
      </c>
      <c r="D88" s="4">
        <v>674.17200000000003</v>
      </c>
      <c r="E88" s="8" t="str">
        <f>Sheet4!A86</f>
        <v xml:space="preserve">8 SWG GI wire </v>
      </c>
      <c r="F88" s="8" t="b">
        <f t="shared" si="12"/>
        <v>1</v>
      </c>
      <c r="G88" s="4">
        <f>Sheet4!D86</f>
        <v>106.5</v>
      </c>
      <c r="H88" s="11">
        <f t="shared" si="13"/>
        <v>71799.317999999999</v>
      </c>
      <c r="I88" s="16">
        <f t="shared" si="14"/>
        <v>12923.87724</v>
      </c>
      <c r="J88" s="16">
        <f t="shared" si="15"/>
        <v>84723.195240000001</v>
      </c>
      <c r="K88" s="16">
        <f t="shared" si="16"/>
        <v>2541.6958571999999</v>
      </c>
      <c r="L88" s="16">
        <f t="shared" si="17"/>
        <v>87264.891097200001</v>
      </c>
      <c r="M88" s="16">
        <f t="shared" si="18"/>
        <v>2617.9467329159997</v>
      </c>
      <c r="N88" s="16">
        <f t="shared" si="19"/>
        <v>1745.2978219440001</v>
      </c>
      <c r="O88" s="16">
        <f t="shared" si="20"/>
        <v>6544.8668322900003</v>
      </c>
      <c r="P88" s="16">
        <f t="shared" si="21"/>
        <v>98173.00248435</v>
      </c>
      <c r="Q88" s="32">
        <f t="shared" si="22"/>
        <v>981.73002484350002</v>
      </c>
      <c r="R88" s="16">
        <f t="shared" si="23"/>
        <v>99154.732509193505</v>
      </c>
    </row>
    <row r="89" spans="1:18" x14ac:dyDescent="0.2">
      <c r="A89" s="25">
        <v>8</v>
      </c>
      <c r="B89" s="7" t="s">
        <v>111</v>
      </c>
      <c r="C89" s="10"/>
      <c r="D89" s="4"/>
      <c r="E89" s="8" t="str">
        <f>Sheet4!A87</f>
        <v>Lighting Arrester</v>
      </c>
      <c r="F89" s="8" t="b">
        <f t="shared" si="12"/>
        <v>1</v>
      </c>
      <c r="G89" s="4">
        <f>Sheet4!D87</f>
        <v>0</v>
      </c>
      <c r="H89" s="11">
        <f t="shared" si="13"/>
        <v>0</v>
      </c>
      <c r="I89" s="16">
        <f t="shared" si="14"/>
        <v>0</v>
      </c>
      <c r="J89" s="16">
        <f t="shared" si="15"/>
        <v>0</v>
      </c>
      <c r="K89" s="16">
        <f t="shared" si="16"/>
        <v>0</v>
      </c>
      <c r="L89" s="16">
        <f t="shared" si="17"/>
        <v>0</v>
      </c>
      <c r="M89" s="16">
        <f t="shared" si="18"/>
        <v>0</v>
      </c>
      <c r="N89" s="16">
        <f t="shared" si="19"/>
        <v>0</v>
      </c>
      <c r="O89" s="16">
        <f t="shared" si="20"/>
        <v>0</v>
      </c>
      <c r="P89" s="16">
        <f t="shared" si="21"/>
        <v>0</v>
      </c>
      <c r="Q89" s="32">
        <f t="shared" si="22"/>
        <v>0</v>
      </c>
      <c r="R89" s="16">
        <f t="shared" si="23"/>
        <v>0</v>
      </c>
    </row>
    <row r="90" spans="1:18" x14ac:dyDescent="0.2">
      <c r="A90" s="25">
        <v>8.1</v>
      </c>
      <c r="B90" s="3" t="s">
        <v>176</v>
      </c>
      <c r="C90" s="10" t="s">
        <v>109</v>
      </c>
      <c r="D90" s="4">
        <v>219</v>
      </c>
      <c r="E90" s="8" t="str">
        <f>Sheet4!A88</f>
        <v>Lightning Arrester (11kV,10kA) (Station Class,Class 2)</v>
      </c>
      <c r="F90" s="8" t="b">
        <f t="shared" si="12"/>
        <v>1</v>
      </c>
      <c r="G90" s="4">
        <f>Sheet4!D88</f>
        <v>1906.78</v>
      </c>
      <c r="H90" s="11">
        <f t="shared" si="13"/>
        <v>417584.82</v>
      </c>
      <c r="I90" s="16">
        <f t="shared" si="14"/>
        <v>75165.267599999992</v>
      </c>
      <c r="J90" s="16">
        <f t="shared" si="15"/>
        <v>492750.08759999997</v>
      </c>
      <c r="K90" s="16">
        <f t="shared" si="16"/>
        <v>14782.502627999998</v>
      </c>
      <c r="L90" s="16">
        <f t="shared" si="17"/>
        <v>507532.59022799996</v>
      </c>
      <c r="M90" s="16">
        <f t="shared" si="18"/>
        <v>15225.977706839998</v>
      </c>
      <c r="N90" s="16">
        <f t="shared" si="19"/>
        <v>10150.651804559999</v>
      </c>
      <c r="O90" s="16">
        <f t="shared" si="20"/>
        <v>38064.944267099992</v>
      </c>
      <c r="P90" s="16">
        <f t="shared" si="21"/>
        <v>570974.16400649992</v>
      </c>
      <c r="Q90" s="32">
        <f t="shared" si="22"/>
        <v>5709.741640064999</v>
      </c>
      <c r="R90" s="16">
        <f t="shared" si="23"/>
        <v>576683.9056465649</v>
      </c>
    </row>
    <row r="91" spans="1:18" x14ac:dyDescent="0.2">
      <c r="A91" s="25">
        <v>8.1999999999999993</v>
      </c>
      <c r="B91" s="3" t="s">
        <v>177</v>
      </c>
      <c r="C91" s="10" t="s">
        <v>109</v>
      </c>
      <c r="D91" s="4">
        <v>54</v>
      </c>
      <c r="E91" s="8" t="str">
        <f>Sheet4!A89</f>
        <v>Lightning Arrester (30kV,10kA) (Station Class,Class 2)</v>
      </c>
      <c r="F91" s="8" t="b">
        <f t="shared" si="12"/>
        <v>1</v>
      </c>
      <c r="G91" s="4">
        <f>Sheet4!D89</f>
        <v>4716.95</v>
      </c>
      <c r="H91" s="11">
        <f t="shared" si="13"/>
        <v>254715.3</v>
      </c>
      <c r="I91" s="16">
        <f t="shared" si="14"/>
        <v>45848.753999999994</v>
      </c>
      <c r="J91" s="16">
        <f t="shared" si="15"/>
        <v>300564.054</v>
      </c>
      <c r="K91" s="16">
        <f t="shared" si="16"/>
        <v>9016.9216199999992</v>
      </c>
      <c r="L91" s="16">
        <f t="shared" si="17"/>
        <v>309580.97561999998</v>
      </c>
      <c r="M91" s="16">
        <f t="shared" si="18"/>
        <v>9287.429268599999</v>
      </c>
      <c r="N91" s="16">
        <f t="shared" si="19"/>
        <v>6191.6195123999996</v>
      </c>
      <c r="O91" s="16">
        <f t="shared" si="20"/>
        <v>23218.573171499997</v>
      </c>
      <c r="P91" s="16">
        <f t="shared" si="21"/>
        <v>348278.5975725</v>
      </c>
      <c r="Q91" s="32">
        <f t="shared" si="22"/>
        <v>3482.7859757250003</v>
      </c>
      <c r="R91" s="16">
        <f t="shared" si="23"/>
        <v>351761.38354822499</v>
      </c>
    </row>
    <row r="92" spans="1:18" x14ac:dyDescent="0.2">
      <c r="A92" s="25">
        <v>9</v>
      </c>
      <c r="B92" s="7" t="s">
        <v>113</v>
      </c>
      <c r="C92" s="10"/>
      <c r="D92" s="4"/>
      <c r="E92" s="8" t="str">
        <f>Sheet4!A90</f>
        <v>AB Switch</v>
      </c>
      <c r="F92" s="8" t="b">
        <f t="shared" si="12"/>
        <v>1</v>
      </c>
      <c r="G92" s="4">
        <f>Sheet4!D90</f>
        <v>0</v>
      </c>
      <c r="H92" s="11">
        <f t="shared" si="13"/>
        <v>0</v>
      </c>
      <c r="I92" s="16">
        <f t="shared" si="14"/>
        <v>0</v>
      </c>
      <c r="J92" s="16">
        <f t="shared" si="15"/>
        <v>0</v>
      </c>
      <c r="K92" s="16">
        <f t="shared" si="16"/>
        <v>0</v>
      </c>
      <c r="L92" s="16">
        <f t="shared" si="17"/>
        <v>0</v>
      </c>
      <c r="M92" s="16">
        <f t="shared" si="18"/>
        <v>0</v>
      </c>
      <c r="N92" s="16">
        <f t="shared" si="19"/>
        <v>0</v>
      </c>
      <c r="O92" s="16">
        <f t="shared" si="20"/>
        <v>0</v>
      </c>
      <c r="P92" s="16">
        <f t="shared" si="21"/>
        <v>0</v>
      </c>
      <c r="Q92" s="32">
        <f t="shared" si="22"/>
        <v>0</v>
      </c>
      <c r="R92" s="16">
        <f t="shared" si="23"/>
        <v>0</v>
      </c>
    </row>
    <row r="93" spans="1:18" x14ac:dyDescent="0.2">
      <c r="A93" s="25">
        <v>9.1</v>
      </c>
      <c r="B93" s="3" t="s">
        <v>44</v>
      </c>
      <c r="C93" s="10" t="s">
        <v>109</v>
      </c>
      <c r="D93" s="4">
        <v>42</v>
      </c>
      <c r="E93" s="8" t="str">
        <f>Sheet4!A91</f>
        <v>11kV AB Switch 400A 3pole 50Hz Horizontal Type</v>
      </c>
      <c r="F93" s="8" t="b">
        <f t="shared" si="12"/>
        <v>1</v>
      </c>
      <c r="G93" s="4">
        <f>Sheet4!D91</f>
        <v>16116.000000000002</v>
      </c>
      <c r="H93" s="11">
        <f t="shared" si="13"/>
        <v>676872.00000000012</v>
      </c>
      <c r="I93" s="16">
        <f t="shared" si="14"/>
        <v>121836.96000000002</v>
      </c>
      <c r="J93" s="16">
        <f t="shared" si="15"/>
        <v>798708.9600000002</v>
      </c>
      <c r="K93" s="16">
        <f t="shared" si="16"/>
        <v>23961.268800000005</v>
      </c>
      <c r="L93" s="16">
        <f t="shared" si="17"/>
        <v>822670.22880000016</v>
      </c>
      <c r="M93" s="16">
        <f t="shared" si="18"/>
        <v>24680.106864000005</v>
      </c>
      <c r="N93" s="16">
        <f t="shared" si="19"/>
        <v>16453.404576000004</v>
      </c>
      <c r="O93" s="16">
        <f t="shared" si="20"/>
        <v>61700.26716000001</v>
      </c>
      <c r="P93" s="16">
        <f t="shared" si="21"/>
        <v>925504.00740000024</v>
      </c>
      <c r="Q93" s="32">
        <f t="shared" si="22"/>
        <v>9255.0400740000023</v>
      </c>
      <c r="R93" s="16">
        <f t="shared" si="23"/>
        <v>934759.04747400025</v>
      </c>
    </row>
    <row r="94" spans="1:18" x14ac:dyDescent="0.2">
      <c r="A94" s="25">
        <v>10</v>
      </c>
      <c r="B94" s="7" t="s">
        <v>112</v>
      </c>
      <c r="C94" s="10"/>
      <c r="D94" s="4"/>
      <c r="E94" s="8" t="str">
        <f>Sheet4!A92</f>
        <v>Isolator</v>
      </c>
      <c r="F94" s="8" t="b">
        <f t="shared" si="12"/>
        <v>1</v>
      </c>
      <c r="G94" s="4">
        <f>Sheet4!D92</f>
        <v>0</v>
      </c>
      <c r="H94" s="11">
        <f t="shared" si="13"/>
        <v>0</v>
      </c>
      <c r="I94" s="16">
        <f t="shared" si="14"/>
        <v>0</v>
      </c>
      <c r="J94" s="16">
        <f t="shared" si="15"/>
        <v>0</v>
      </c>
      <c r="K94" s="16">
        <f t="shared" si="16"/>
        <v>0</v>
      </c>
      <c r="L94" s="16">
        <f t="shared" si="17"/>
        <v>0</v>
      </c>
      <c r="M94" s="16">
        <f t="shared" si="18"/>
        <v>0</v>
      </c>
      <c r="N94" s="16">
        <f t="shared" si="19"/>
        <v>0</v>
      </c>
      <c r="O94" s="16">
        <f t="shared" si="20"/>
        <v>0</v>
      </c>
      <c r="P94" s="16">
        <f t="shared" si="21"/>
        <v>0</v>
      </c>
      <c r="Q94" s="32">
        <f t="shared" si="22"/>
        <v>0</v>
      </c>
      <c r="R94" s="16">
        <f t="shared" si="23"/>
        <v>0</v>
      </c>
    </row>
    <row r="95" spans="1:18" ht="28.5" x14ac:dyDescent="0.2">
      <c r="A95" s="25">
        <v>10.1</v>
      </c>
      <c r="B95" s="3" t="s">
        <v>197</v>
      </c>
      <c r="C95" s="10" t="s">
        <v>109</v>
      </c>
      <c r="D95" s="4">
        <v>7</v>
      </c>
      <c r="E95" s="8" t="str">
        <f>Sheet4!A93</f>
        <v>33 KV 1250 AMP Double break (Turn &amp; twist center rotating)isolator without earth switch with PI(Porcelain)</v>
      </c>
      <c r="F95" s="8" t="b">
        <f t="shared" si="12"/>
        <v>0</v>
      </c>
      <c r="G95" s="4">
        <f>Sheet4!D93</f>
        <v>129617.59999999999</v>
      </c>
      <c r="H95" s="11">
        <f t="shared" si="13"/>
        <v>907323.2</v>
      </c>
      <c r="I95" s="16">
        <f t="shared" si="14"/>
        <v>163318.17599999998</v>
      </c>
      <c r="J95" s="16">
        <f t="shared" si="15"/>
        <v>1070641.3759999999</v>
      </c>
      <c r="K95" s="16">
        <f t="shared" si="16"/>
        <v>32119.241279999998</v>
      </c>
      <c r="L95" s="16">
        <f t="shared" si="17"/>
        <v>1102760.6172799999</v>
      </c>
      <c r="M95" s="16">
        <f t="shared" si="18"/>
        <v>33082.818518399996</v>
      </c>
      <c r="N95" s="16">
        <f t="shared" si="19"/>
        <v>22055.212345599997</v>
      </c>
      <c r="O95" s="16">
        <f t="shared" si="20"/>
        <v>82707.046295999986</v>
      </c>
      <c r="P95" s="16">
        <f t="shared" si="21"/>
        <v>1240605.6944399998</v>
      </c>
      <c r="Q95" s="32">
        <f t="shared" si="22"/>
        <v>12406.056944399998</v>
      </c>
      <c r="R95" s="16">
        <f t="shared" si="23"/>
        <v>1253011.7513843998</v>
      </c>
    </row>
    <row r="96" spans="1:18" x14ac:dyDescent="0.2">
      <c r="A96" s="25">
        <v>11</v>
      </c>
      <c r="B96" s="7" t="s">
        <v>51</v>
      </c>
      <c r="C96" s="10"/>
      <c r="D96" s="4"/>
      <c r="E96" s="8" t="str">
        <f>Sheet4!A94</f>
        <v>33 KV 1250 AMP Double break (Turn &amp; twist center rotating)isolator with earth switch with PI(Porcelain)</v>
      </c>
      <c r="F96" s="8" t="b">
        <f t="shared" si="12"/>
        <v>0</v>
      </c>
      <c r="G96" s="4">
        <f>Sheet4!D94</f>
        <v>143263.80000000002</v>
      </c>
      <c r="H96" s="11">
        <f t="shared" si="13"/>
        <v>0</v>
      </c>
      <c r="I96" s="16">
        <f t="shared" si="14"/>
        <v>0</v>
      </c>
      <c r="J96" s="16">
        <f t="shared" si="15"/>
        <v>0</v>
      </c>
      <c r="K96" s="16">
        <f t="shared" si="16"/>
        <v>0</v>
      </c>
      <c r="L96" s="16">
        <f t="shared" si="17"/>
        <v>0</v>
      </c>
      <c r="M96" s="16">
        <f t="shared" si="18"/>
        <v>0</v>
      </c>
      <c r="N96" s="16">
        <f t="shared" si="19"/>
        <v>0</v>
      </c>
      <c r="O96" s="16">
        <f t="shared" si="20"/>
        <v>0</v>
      </c>
      <c r="P96" s="16">
        <f t="shared" si="21"/>
        <v>0</v>
      </c>
      <c r="Q96" s="32">
        <f t="shared" si="22"/>
        <v>0</v>
      </c>
      <c r="R96" s="16">
        <f t="shared" si="23"/>
        <v>0</v>
      </c>
    </row>
    <row r="97" spans="1:18" x14ac:dyDescent="0.2">
      <c r="A97" s="25">
        <v>11.1</v>
      </c>
      <c r="B97" s="3" t="s">
        <v>52</v>
      </c>
      <c r="C97" s="10" t="s">
        <v>107</v>
      </c>
      <c r="D97" s="4">
        <v>570</v>
      </c>
      <c r="E97" s="8" t="str">
        <f>Sheet4!A95</f>
        <v>HT Stay</v>
      </c>
      <c r="F97" s="8" t="b">
        <f t="shared" si="12"/>
        <v>0</v>
      </c>
      <c r="G97" s="4">
        <f>Sheet4!D95</f>
        <v>0</v>
      </c>
      <c r="H97" s="11">
        <f t="shared" si="13"/>
        <v>0</v>
      </c>
      <c r="I97" s="16">
        <f t="shared" si="14"/>
        <v>0</v>
      </c>
      <c r="J97" s="16">
        <f t="shared" si="15"/>
        <v>0</v>
      </c>
      <c r="K97" s="16">
        <f t="shared" si="16"/>
        <v>0</v>
      </c>
      <c r="L97" s="16">
        <f t="shared" si="17"/>
        <v>0</v>
      </c>
      <c r="M97" s="16">
        <f t="shared" si="18"/>
        <v>0</v>
      </c>
      <c r="N97" s="16">
        <f t="shared" si="19"/>
        <v>0</v>
      </c>
      <c r="O97" s="16">
        <f t="shared" si="20"/>
        <v>0</v>
      </c>
      <c r="P97" s="16">
        <f t="shared" si="21"/>
        <v>0</v>
      </c>
      <c r="Q97" s="32">
        <f t="shared" si="22"/>
        <v>0</v>
      </c>
      <c r="R97" s="16">
        <f t="shared" si="23"/>
        <v>0</v>
      </c>
    </row>
    <row r="98" spans="1:18" x14ac:dyDescent="0.2">
      <c r="A98" s="25">
        <v>11.2</v>
      </c>
      <c r="B98" s="3" t="s">
        <v>106</v>
      </c>
      <c r="C98" s="10" t="s">
        <v>108</v>
      </c>
      <c r="D98" s="4">
        <v>570</v>
      </c>
      <c r="E98" s="8" t="str">
        <f>Sheet4!A96</f>
        <v>H.T Stay clamp</v>
      </c>
      <c r="F98" s="8" t="b">
        <f t="shared" si="12"/>
        <v>0</v>
      </c>
      <c r="G98" s="4">
        <f>Sheet4!D96</f>
        <v>177.5</v>
      </c>
      <c r="H98" s="11">
        <f t="shared" si="13"/>
        <v>101175</v>
      </c>
      <c r="I98" s="16">
        <f t="shared" si="14"/>
        <v>18211.5</v>
      </c>
      <c r="J98" s="16">
        <f t="shared" si="15"/>
        <v>119386.5</v>
      </c>
      <c r="K98" s="16">
        <f t="shared" si="16"/>
        <v>3581.5949999999998</v>
      </c>
      <c r="L98" s="16">
        <f t="shared" si="17"/>
        <v>122968.095</v>
      </c>
      <c r="M98" s="16">
        <f t="shared" si="18"/>
        <v>3689.0428499999998</v>
      </c>
      <c r="N98" s="16">
        <f t="shared" si="19"/>
        <v>2459.3618999999999</v>
      </c>
      <c r="O98" s="16">
        <f t="shared" si="20"/>
        <v>9222.6071250000005</v>
      </c>
      <c r="P98" s="16">
        <f t="shared" si="21"/>
        <v>138339.106875</v>
      </c>
      <c r="Q98" s="32">
        <f t="shared" si="22"/>
        <v>1383.3910687499999</v>
      </c>
      <c r="R98" s="16">
        <f t="shared" si="23"/>
        <v>139722.49794375</v>
      </c>
    </row>
    <row r="99" spans="1:18" x14ac:dyDescent="0.2">
      <c r="A99" s="25">
        <v>11.3</v>
      </c>
      <c r="B99" s="3" t="s">
        <v>53</v>
      </c>
      <c r="C99" s="10" t="s">
        <v>109</v>
      </c>
      <c r="D99" s="4">
        <v>956</v>
      </c>
      <c r="E99" s="8" t="str">
        <f>Sheet4!A97</f>
        <v>H.T Stay set (Complete)</v>
      </c>
      <c r="F99" s="8" t="b">
        <f t="shared" si="12"/>
        <v>0</v>
      </c>
      <c r="G99" s="4">
        <f>Sheet4!D97</f>
        <v>1491</v>
      </c>
      <c r="H99" s="11">
        <f t="shared" si="13"/>
        <v>1425396</v>
      </c>
      <c r="I99" s="16">
        <f t="shared" si="14"/>
        <v>256571.28</v>
      </c>
      <c r="J99" s="16">
        <f t="shared" si="15"/>
        <v>1681967.28</v>
      </c>
      <c r="K99" s="16">
        <f t="shared" si="16"/>
        <v>50459.018400000001</v>
      </c>
      <c r="L99" s="16">
        <f t="shared" si="17"/>
        <v>1732426.2984</v>
      </c>
      <c r="M99" s="16">
        <f t="shared" si="18"/>
        <v>51972.788951999995</v>
      </c>
      <c r="N99" s="16">
        <f t="shared" si="19"/>
        <v>34648.525968000002</v>
      </c>
      <c r="O99" s="16">
        <f t="shared" si="20"/>
        <v>129931.97237999999</v>
      </c>
      <c r="P99" s="16">
        <f t="shared" si="21"/>
        <v>1948979.5856999999</v>
      </c>
      <c r="Q99" s="32">
        <f t="shared" si="22"/>
        <v>19489.795857000001</v>
      </c>
      <c r="R99" s="16">
        <f t="shared" si="23"/>
        <v>1968469.3815569999</v>
      </c>
    </row>
    <row r="100" spans="1:18" x14ac:dyDescent="0.2">
      <c r="A100" s="25">
        <v>11.4</v>
      </c>
      <c r="B100" s="3" t="s">
        <v>54</v>
      </c>
      <c r="C100" s="10" t="s">
        <v>110</v>
      </c>
      <c r="D100" s="4">
        <v>1680</v>
      </c>
      <c r="E100" s="8" t="str">
        <f>Sheet4!A98</f>
        <v>H.T Stay Insulator</v>
      </c>
      <c r="F100" s="8" t="b">
        <f t="shared" si="12"/>
        <v>0</v>
      </c>
      <c r="G100" s="4">
        <f>Sheet4!D98</f>
        <v>71</v>
      </c>
      <c r="H100" s="11">
        <f t="shared" si="13"/>
        <v>119280</v>
      </c>
      <c r="I100" s="16">
        <f t="shared" si="14"/>
        <v>21470.399999999998</v>
      </c>
      <c r="J100" s="16">
        <f t="shared" si="15"/>
        <v>140750.39999999999</v>
      </c>
      <c r="K100" s="16">
        <f t="shared" si="16"/>
        <v>4222.5119999999997</v>
      </c>
      <c r="L100" s="16">
        <f t="shared" si="17"/>
        <v>144972.91199999998</v>
      </c>
      <c r="M100" s="16">
        <f t="shared" si="18"/>
        <v>4349.187359999999</v>
      </c>
      <c r="N100" s="16">
        <f t="shared" si="19"/>
        <v>2899.4582399999995</v>
      </c>
      <c r="O100" s="16">
        <f t="shared" si="20"/>
        <v>10872.968399999998</v>
      </c>
      <c r="P100" s="16">
        <f t="shared" si="21"/>
        <v>163094.52600000001</v>
      </c>
      <c r="Q100" s="32">
        <f t="shared" si="22"/>
        <v>1630.9452600000002</v>
      </c>
      <c r="R100" s="16">
        <f t="shared" si="23"/>
        <v>164725.47126000002</v>
      </c>
    </row>
    <row r="101" spans="1:18" x14ac:dyDescent="0.2">
      <c r="A101" s="25">
        <v>11.5</v>
      </c>
      <c r="B101" s="3" t="s">
        <v>55</v>
      </c>
      <c r="C101" s="10" t="s">
        <v>110</v>
      </c>
      <c r="D101" s="4">
        <v>6030</v>
      </c>
      <c r="E101" s="8" t="str">
        <f>Sheet4!A99</f>
        <v>7/10 SWG Stay Wire</v>
      </c>
      <c r="F101" s="8" t="b">
        <f t="shared" si="12"/>
        <v>0</v>
      </c>
      <c r="G101" s="4">
        <f>Sheet4!D99</f>
        <v>106.5</v>
      </c>
      <c r="H101" s="11">
        <f t="shared" si="13"/>
        <v>642195</v>
      </c>
      <c r="I101" s="16">
        <f t="shared" si="14"/>
        <v>115595.09999999999</v>
      </c>
      <c r="J101" s="16">
        <f t="shared" si="15"/>
        <v>757790.1</v>
      </c>
      <c r="K101" s="16">
        <f t="shared" si="16"/>
        <v>22733.702999999998</v>
      </c>
      <c r="L101" s="16">
        <f t="shared" si="17"/>
        <v>780523.80299999996</v>
      </c>
      <c r="M101" s="16">
        <f t="shared" si="18"/>
        <v>23415.714089999998</v>
      </c>
      <c r="N101" s="16">
        <f t="shared" si="19"/>
        <v>15610.476059999999</v>
      </c>
      <c r="O101" s="16">
        <f t="shared" si="20"/>
        <v>58539.285224999992</v>
      </c>
      <c r="P101" s="16">
        <f t="shared" si="21"/>
        <v>878089.27837499999</v>
      </c>
      <c r="Q101" s="32">
        <f t="shared" si="22"/>
        <v>8780.8927837499996</v>
      </c>
      <c r="R101" s="16">
        <f t="shared" si="23"/>
        <v>886870.17115874996</v>
      </c>
    </row>
    <row r="102" spans="1:18" x14ac:dyDescent="0.2">
      <c r="A102" s="25">
        <v>12</v>
      </c>
      <c r="B102" s="7" t="s">
        <v>48</v>
      </c>
      <c r="C102" s="10"/>
      <c r="D102" s="4"/>
      <c r="E102" s="8" t="str">
        <f>Sheet4!A100</f>
        <v>7/8 SWG Stay Wire</v>
      </c>
      <c r="F102" s="8" t="b">
        <f t="shared" si="12"/>
        <v>0</v>
      </c>
      <c r="G102" s="4">
        <f>Sheet4!D100</f>
        <v>106.5</v>
      </c>
      <c r="H102" s="11">
        <f t="shared" si="13"/>
        <v>0</v>
      </c>
      <c r="I102" s="16">
        <f t="shared" si="14"/>
        <v>0</v>
      </c>
      <c r="J102" s="16">
        <f t="shared" si="15"/>
        <v>0</v>
      </c>
      <c r="K102" s="16">
        <f t="shared" si="16"/>
        <v>0</v>
      </c>
      <c r="L102" s="16">
        <f t="shared" si="17"/>
        <v>0</v>
      </c>
      <c r="M102" s="16">
        <f t="shared" si="18"/>
        <v>0</v>
      </c>
      <c r="N102" s="16">
        <f t="shared" si="19"/>
        <v>0</v>
      </c>
      <c r="O102" s="16">
        <f t="shared" si="20"/>
        <v>0</v>
      </c>
      <c r="P102" s="16">
        <f t="shared" si="21"/>
        <v>0</v>
      </c>
      <c r="Q102" s="32">
        <f t="shared" si="22"/>
        <v>0</v>
      </c>
      <c r="R102" s="16">
        <f t="shared" si="23"/>
        <v>0</v>
      </c>
    </row>
    <row r="103" spans="1:18" x14ac:dyDescent="0.2">
      <c r="A103" s="25">
        <v>12.1</v>
      </c>
      <c r="B103" s="3" t="s">
        <v>49</v>
      </c>
      <c r="C103" s="10" t="s">
        <v>95</v>
      </c>
      <c r="D103" s="4">
        <v>58290</v>
      </c>
      <c r="E103" s="8" t="str">
        <f>Sheet4!A101</f>
        <v>HDPE Pipe</v>
      </c>
      <c r="F103" s="8" t="b">
        <f t="shared" si="12"/>
        <v>0</v>
      </c>
      <c r="G103" s="4">
        <f>Sheet4!D101</f>
        <v>0</v>
      </c>
      <c r="H103" s="11">
        <f t="shared" si="13"/>
        <v>0</v>
      </c>
      <c r="I103" s="16">
        <f t="shared" si="14"/>
        <v>0</v>
      </c>
      <c r="J103" s="16">
        <f t="shared" si="15"/>
        <v>0</v>
      </c>
      <c r="K103" s="16">
        <f t="shared" si="16"/>
        <v>0</v>
      </c>
      <c r="L103" s="16">
        <f t="shared" si="17"/>
        <v>0</v>
      </c>
      <c r="M103" s="16">
        <f t="shared" si="18"/>
        <v>0</v>
      </c>
      <c r="N103" s="16">
        <f t="shared" si="19"/>
        <v>0</v>
      </c>
      <c r="O103" s="16">
        <f t="shared" si="20"/>
        <v>0</v>
      </c>
      <c r="P103" s="16">
        <f t="shared" si="21"/>
        <v>0</v>
      </c>
      <c r="Q103" s="32">
        <f t="shared" si="22"/>
        <v>0</v>
      </c>
      <c r="R103" s="16">
        <f t="shared" si="23"/>
        <v>0</v>
      </c>
    </row>
    <row r="104" spans="1:18" x14ac:dyDescent="0.2">
      <c r="A104" s="25">
        <v>13</v>
      </c>
      <c r="B104" s="7" t="s">
        <v>56</v>
      </c>
      <c r="C104" s="10"/>
      <c r="D104" s="4"/>
      <c r="E104" s="8" t="str">
        <f>Sheet4!A102</f>
        <v xml:space="preserve">HDPE Pipe ,(Spec PE80 -PN8,200 mm dia) </v>
      </c>
      <c r="F104" s="8" t="b">
        <f t="shared" si="12"/>
        <v>0</v>
      </c>
      <c r="G104" s="4">
        <f>Sheet4!D102</f>
        <v>1385</v>
      </c>
      <c r="H104" s="11">
        <f t="shared" si="13"/>
        <v>0</v>
      </c>
      <c r="I104" s="16">
        <f t="shared" si="14"/>
        <v>0</v>
      </c>
      <c r="J104" s="16">
        <f t="shared" si="15"/>
        <v>0</v>
      </c>
      <c r="K104" s="16">
        <f t="shared" si="16"/>
        <v>0</v>
      </c>
      <c r="L104" s="16">
        <f t="shared" si="17"/>
        <v>0</v>
      </c>
      <c r="M104" s="16">
        <f t="shared" si="18"/>
        <v>0</v>
      </c>
      <c r="N104" s="16">
        <f t="shared" si="19"/>
        <v>0</v>
      </c>
      <c r="O104" s="16">
        <f t="shared" si="20"/>
        <v>0</v>
      </c>
      <c r="P104" s="16">
        <f t="shared" si="21"/>
        <v>0</v>
      </c>
      <c r="Q104" s="32">
        <f t="shared" si="22"/>
        <v>0</v>
      </c>
      <c r="R104" s="16">
        <f t="shared" si="23"/>
        <v>0</v>
      </c>
    </row>
    <row r="105" spans="1:18" x14ac:dyDescent="0.2">
      <c r="A105" s="25">
        <v>13.1</v>
      </c>
      <c r="B105" s="3" t="s">
        <v>57</v>
      </c>
      <c r="C105" s="10" t="s">
        <v>96</v>
      </c>
      <c r="D105" s="4">
        <v>298</v>
      </c>
      <c r="E105" s="8" t="str">
        <f>Sheet4!A103</f>
        <v xml:space="preserve">HDPE Pipe ,(Spec PE80 -PN8,160 mm dia) </v>
      </c>
      <c r="F105" s="8" t="b">
        <f t="shared" si="12"/>
        <v>0</v>
      </c>
      <c r="G105" s="4">
        <f>Sheet4!D103</f>
        <v>613</v>
      </c>
      <c r="H105" s="11">
        <f t="shared" si="13"/>
        <v>182674</v>
      </c>
      <c r="I105" s="16">
        <f t="shared" si="14"/>
        <v>32881.32</v>
      </c>
      <c r="J105" s="16">
        <f t="shared" si="15"/>
        <v>215555.32</v>
      </c>
      <c r="K105" s="16">
        <f t="shared" si="16"/>
        <v>6466.6596</v>
      </c>
      <c r="L105" s="16">
        <f t="shared" si="17"/>
        <v>222021.97960000002</v>
      </c>
      <c r="M105" s="16">
        <f t="shared" si="18"/>
        <v>6660.659388</v>
      </c>
      <c r="N105" s="16">
        <f t="shared" si="19"/>
        <v>4440.4395920000006</v>
      </c>
      <c r="O105" s="16">
        <f t="shared" si="20"/>
        <v>16651.64847</v>
      </c>
      <c r="P105" s="16">
        <f t="shared" si="21"/>
        <v>249774.72705000004</v>
      </c>
      <c r="Q105" s="32">
        <f t="shared" si="22"/>
        <v>2497.7472705000005</v>
      </c>
      <c r="R105" s="16">
        <f t="shared" si="23"/>
        <v>252272.47432050004</v>
      </c>
    </row>
    <row r="106" spans="1:18" x14ac:dyDescent="0.2">
      <c r="A106" s="25">
        <v>13.2</v>
      </c>
      <c r="B106" s="3" t="s">
        <v>103</v>
      </c>
      <c r="C106" s="10" t="s">
        <v>105</v>
      </c>
      <c r="D106" s="16">
        <v>89.591700000000003</v>
      </c>
      <c r="E106" s="8" t="str">
        <f>Sheet4!A104</f>
        <v>Danger Plate &amp; GI Barbed Wire</v>
      </c>
      <c r="F106" s="8" t="b">
        <f t="shared" si="12"/>
        <v>0</v>
      </c>
      <c r="G106" s="4">
        <f>Sheet4!D104</f>
        <v>0</v>
      </c>
      <c r="H106" s="11">
        <f t="shared" si="13"/>
        <v>0</v>
      </c>
      <c r="I106" s="16">
        <f t="shared" si="14"/>
        <v>0</v>
      </c>
      <c r="J106" s="16">
        <f t="shared" si="15"/>
        <v>0</v>
      </c>
      <c r="K106" s="16">
        <f t="shared" si="16"/>
        <v>0</v>
      </c>
      <c r="L106" s="16">
        <f t="shared" si="17"/>
        <v>0</v>
      </c>
      <c r="M106" s="16">
        <f t="shared" si="18"/>
        <v>0</v>
      </c>
      <c r="N106" s="16">
        <f t="shared" si="19"/>
        <v>0</v>
      </c>
      <c r="O106" s="16">
        <f t="shared" si="20"/>
        <v>0</v>
      </c>
      <c r="P106" s="16">
        <f t="shared" si="21"/>
        <v>0</v>
      </c>
      <c r="Q106" s="32">
        <f t="shared" si="22"/>
        <v>0</v>
      </c>
      <c r="R106" s="16">
        <f t="shared" si="23"/>
        <v>0</v>
      </c>
    </row>
    <row r="107" spans="1:18" x14ac:dyDescent="0.2">
      <c r="A107" s="25">
        <v>13.3</v>
      </c>
      <c r="B107" s="3" t="s">
        <v>58</v>
      </c>
      <c r="C107" s="10" t="s">
        <v>96</v>
      </c>
      <c r="D107" s="4">
        <v>894</v>
      </c>
      <c r="E107" s="8" t="str">
        <f>Sheet4!A105</f>
        <v>Danger Plate</v>
      </c>
      <c r="F107" s="8" t="b">
        <f t="shared" si="12"/>
        <v>0</v>
      </c>
      <c r="G107" s="4">
        <f>Sheet4!D105</f>
        <v>113.6</v>
      </c>
      <c r="H107" s="11">
        <f t="shared" si="13"/>
        <v>101558.39999999999</v>
      </c>
      <c r="I107" s="16">
        <f t="shared" si="14"/>
        <v>18280.511999999999</v>
      </c>
      <c r="J107" s="16">
        <f t="shared" si="15"/>
        <v>119838.912</v>
      </c>
      <c r="K107" s="16">
        <f t="shared" si="16"/>
        <v>3595.1673599999999</v>
      </c>
      <c r="L107" s="16">
        <f t="shared" si="17"/>
        <v>123434.07936</v>
      </c>
      <c r="M107" s="16">
        <f t="shared" si="18"/>
        <v>3703.0223808000001</v>
      </c>
      <c r="N107" s="16">
        <f t="shared" si="19"/>
        <v>2468.6815872000002</v>
      </c>
      <c r="O107" s="16">
        <f t="shared" si="20"/>
        <v>9257.5559520000006</v>
      </c>
      <c r="P107" s="16">
        <f t="shared" si="21"/>
        <v>138863.33928000001</v>
      </c>
      <c r="Q107" s="32">
        <f t="shared" si="22"/>
        <v>1388.6333928000001</v>
      </c>
      <c r="R107" s="16">
        <f t="shared" si="23"/>
        <v>140251.97267280001</v>
      </c>
    </row>
    <row r="108" spans="1:18" x14ac:dyDescent="0.2">
      <c r="A108" s="25">
        <v>13.4</v>
      </c>
      <c r="B108" s="3" t="s">
        <v>59</v>
      </c>
      <c r="C108" s="10" t="s">
        <v>105</v>
      </c>
      <c r="D108" s="16">
        <v>478.72680000000003</v>
      </c>
      <c r="E108" s="8" t="str">
        <f>Sheet4!A106</f>
        <v xml:space="preserve">Back Clamp for danger Plate 25X3 mm. flat, length of 0.510mtr </v>
      </c>
      <c r="F108" s="8" t="b">
        <f t="shared" si="12"/>
        <v>0</v>
      </c>
      <c r="G108" s="4">
        <f>Sheet4!D106</f>
        <v>106.5</v>
      </c>
      <c r="H108" s="11">
        <f t="shared" si="13"/>
        <v>50984.404200000004</v>
      </c>
      <c r="I108" s="16">
        <f t="shared" si="14"/>
        <v>9177.1927560000004</v>
      </c>
      <c r="J108" s="16">
        <f t="shared" si="15"/>
        <v>60161.596956000009</v>
      </c>
      <c r="K108" s="16">
        <f t="shared" si="16"/>
        <v>1804.8479086800003</v>
      </c>
      <c r="L108" s="16">
        <f t="shared" si="17"/>
        <v>61966.444864680008</v>
      </c>
      <c r="M108" s="16">
        <f t="shared" si="18"/>
        <v>1858.9933459404001</v>
      </c>
      <c r="N108" s="16">
        <f t="shared" si="19"/>
        <v>1239.3288972936002</v>
      </c>
      <c r="O108" s="16">
        <f t="shared" si="20"/>
        <v>4647.4833648510003</v>
      </c>
      <c r="P108" s="16">
        <f t="shared" si="21"/>
        <v>69712.250472765008</v>
      </c>
      <c r="Q108" s="32">
        <f t="shared" si="22"/>
        <v>697.12250472765015</v>
      </c>
      <c r="R108" s="16">
        <f t="shared" si="23"/>
        <v>70409.372977492661</v>
      </c>
    </row>
    <row r="109" spans="1:18" x14ac:dyDescent="0.2">
      <c r="A109" s="25">
        <v>14</v>
      </c>
      <c r="B109" s="7" t="s">
        <v>68</v>
      </c>
      <c r="C109" s="10"/>
      <c r="D109" s="4"/>
      <c r="E109" s="8" t="str">
        <f>Sheet4!A107</f>
        <v>GI barbed wire anticlimbing device</v>
      </c>
      <c r="F109" s="8" t="b">
        <f t="shared" si="12"/>
        <v>0</v>
      </c>
      <c r="G109" s="4">
        <f>Sheet4!D107</f>
        <v>113.6</v>
      </c>
      <c r="H109" s="11">
        <f t="shared" si="13"/>
        <v>0</v>
      </c>
      <c r="I109" s="16">
        <f t="shared" si="14"/>
        <v>0</v>
      </c>
      <c r="J109" s="16">
        <f t="shared" si="15"/>
        <v>0</v>
      </c>
      <c r="K109" s="16">
        <f t="shared" si="16"/>
        <v>0</v>
      </c>
      <c r="L109" s="16">
        <f t="shared" si="17"/>
        <v>0</v>
      </c>
      <c r="M109" s="16">
        <f t="shared" si="18"/>
        <v>0</v>
      </c>
      <c r="N109" s="16">
        <f t="shared" si="19"/>
        <v>0</v>
      </c>
      <c r="O109" s="16">
        <f t="shared" si="20"/>
        <v>0</v>
      </c>
      <c r="P109" s="16">
        <f t="shared" si="21"/>
        <v>0</v>
      </c>
      <c r="Q109" s="32">
        <f t="shared" si="22"/>
        <v>0</v>
      </c>
      <c r="R109" s="16">
        <f t="shared" si="23"/>
        <v>0</v>
      </c>
    </row>
    <row r="110" spans="1:18" x14ac:dyDescent="0.2">
      <c r="A110" s="25">
        <v>14.1</v>
      </c>
      <c r="B110" s="3" t="s">
        <v>69</v>
      </c>
      <c r="C110" s="10" t="s">
        <v>104</v>
      </c>
      <c r="D110" s="4">
        <v>149</v>
      </c>
      <c r="E110" s="8" t="str">
        <f>Sheet4!A108</f>
        <v>Back Clamp for Barbed wire anticlimbing device 25X3mm. flat,length of 0.510mtr</v>
      </c>
      <c r="F110" s="8" t="b">
        <f t="shared" si="12"/>
        <v>0</v>
      </c>
      <c r="G110" s="4">
        <f>Sheet4!D108</f>
        <v>106.5</v>
      </c>
      <c r="H110" s="11">
        <f t="shared" si="13"/>
        <v>15868.5</v>
      </c>
      <c r="I110" s="16">
        <f t="shared" si="14"/>
        <v>2856.33</v>
      </c>
      <c r="J110" s="16">
        <f t="shared" si="15"/>
        <v>18724.830000000002</v>
      </c>
      <c r="K110" s="16">
        <f t="shared" si="16"/>
        <v>561.74490000000003</v>
      </c>
      <c r="L110" s="16">
        <f t="shared" si="17"/>
        <v>19286.574900000003</v>
      </c>
      <c r="M110" s="16">
        <f t="shared" si="18"/>
        <v>578.59724700000004</v>
      </c>
      <c r="N110" s="16">
        <f t="shared" si="19"/>
        <v>385.7314980000001</v>
      </c>
      <c r="O110" s="16">
        <f t="shared" si="20"/>
        <v>1446.4931175000002</v>
      </c>
      <c r="P110" s="16">
        <f t="shared" si="21"/>
        <v>21697.396762500008</v>
      </c>
      <c r="Q110" s="32">
        <f t="shared" si="22"/>
        <v>216.97396762500009</v>
      </c>
      <c r="R110" s="16">
        <f t="shared" si="23"/>
        <v>21914.370730125007</v>
      </c>
    </row>
    <row r="111" spans="1:18" x14ac:dyDescent="0.2">
      <c r="A111" s="25">
        <v>14.2</v>
      </c>
      <c r="B111" s="3" t="s">
        <v>70</v>
      </c>
      <c r="C111" s="10" t="s">
        <v>104</v>
      </c>
      <c r="D111" s="4">
        <v>298</v>
      </c>
      <c r="E111" s="8" t="str">
        <f>Sheet4!A109</f>
        <v>Paint</v>
      </c>
      <c r="F111" s="8" t="b">
        <f t="shared" si="12"/>
        <v>0</v>
      </c>
      <c r="G111" s="4">
        <f>Sheet4!D109</f>
        <v>0</v>
      </c>
      <c r="H111" s="11">
        <f t="shared" si="13"/>
        <v>0</v>
      </c>
      <c r="I111" s="16">
        <f t="shared" si="14"/>
        <v>0</v>
      </c>
      <c r="J111" s="16">
        <f t="shared" si="15"/>
        <v>0</v>
      </c>
      <c r="K111" s="16">
        <f t="shared" si="16"/>
        <v>0</v>
      </c>
      <c r="L111" s="16">
        <f t="shared" si="17"/>
        <v>0</v>
      </c>
      <c r="M111" s="16">
        <f t="shared" si="18"/>
        <v>0</v>
      </c>
      <c r="N111" s="16">
        <f t="shared" si="19"/>
        <v>0</v>
      </c>
      <c r="O111" s="16">
        <f t="shared" si="20"/>
        <v>0</v>
      </c>
      <c r="P111" s="16">
        <f t="shared" si="21"/>
        <v>0</v>
      </c>
      <c r="Q111" s="32">
        <f t="shared" si="22"/>
        <v>0</v>
      </c>
      <c r="R111" s="16">
        <f t="shared" si="23"/>
        <v>0</v>
      </c>
    </row>
    <row r="112" spans="1:18" s="39" customFormat="1" ht="18" x14ac:dyDescent="0.25">
      <c r="A112" s="38"/>
      <c r="B112" s="44" t="s">
        <v>186</v>
      </c>
      <c r="C112" s="44"/>
      <c r="D112" s="40"/>
      <c r="H112" s="40"/>
      <c r="I112" s="40"/>
      <c r="J112" s="40">
        <f>SUM(J5:J111)</f>
        <v>342331378.04623759</v>
      </c>
    </row>
    <row r="113" spans="1:10" s="39" customFormat="1" ht="18" x14ac:dyDescent="0.25">
      <c r="A113" s="38"/>
      <c r="B113" s="44"/>
      <c r="C113" s="44"/>
      <c r="D113" s="40"/>
      <c r="H113" s="40"/>
      <c r="I113" s="40"/>
      <c r="J113" s="40"/>
    </row>
    <row r="114" spans="1:10" s="39" customFormat="1" ht="18" x14ac:dyDescent="0.25">
      <c r="A114" s="38"/>
      <c r="B114" s="44"/>
      <c r="C114" s="44"/>
      <c r="D114" s="40"/>
      <c r="E114" s="40"/>
      <c r="F114" s="40"/>
      <c r="G114" s="40"/>
      <c r="H114" s="40"/>
      <c r="I114" s="40"/>
      <c r="J114" s="40"/>
    </row>
    <row r="115" spans="1:10" ht="38.450000000000003" customHeight="1" x14ac:dyDescent="0.2">
      <c r="B115" s="73" t="s">
        <v>149</v>
      </c>
      <c r="C115" s="73"/>
      <c r="D115" s="73"/>
      <c r="E115" s="73"/>
      <c r="F115" s="73"/>
      <c r="G115" s="73"/>
      <c r="H115" s="73"/>
      <c r="I115" s="73"/>
      <c r="J115" s="73"/>
    </row>
    <row r="116" spans="1:10" ht="28.5" x14ac:dyDescent="0.2">
      <c r="B116" s="29" t="s">
        <v>0</v>
      </c>
      <c r="C116" s="30" t="s">
        <v>1</v>
      </c>
      <c r="D116" s="31" t="s">
        <v>181</v>
      </c>
      <c r="E116" s="31"/>
      <c r="F116" s="31"/>
      <c r="G116" s="31" t="s">
        <v>182</v>
      </c>
      <c r="H116" s="30" t="s">
        <v>183</v>
      </c>
      <c r="I116" s="30" t="s">
        <v>184</v>
      </c>
      <c r="J116" s="30" t="s">
        <v>185</v>
      </c>
    </row>
    <row r="117" spans="1:10" x14ac:dyDescent="0.2">
      <c r="A117" s="25">
        <v>1</v>
      </c>
      <c r="B117" s="7" t="str">
        <f>B5</f>
        <v>Pole</v>
      </c>
      <c r="C117" s="7"/>
      <c r="D117" s="8"/>
      <c r="E117" s="8"/>
      <c r="F117" s="8"/>
      <c r="G117" s="4"/>
      <c r="H117" s="4"/>
      <c r="I117" s="4"/>
      <c r="J117" s="5"/>
    </row>
    <row r="118" spans="1:10" x14ac:dyDescent="0.2">
      <c r="A118" s="25">
        <v>1.2</v>
      </c>
      <c r="B118" s="3" t="str">
        <f t="shared" ref="B118:D130" si="24">B6</f>
        <v>WPB 160x152 (30.44KG/Mtr.),13 mtr- with base plate 300x300x12</v>
      </c>
      <c r="C118" s="10" t="str">
        <f t="shared" si="24"/>
        <v>EA</v>
      </c>
      <c r="D118" s="10">
        <f t="shared" si="24"/>
        <v>14</v>
      </c>
      <c r="E118" s="10"/>
      <c r="F118" s="10"/>
      <c r="G118" s="4"/>
      <c r="H118" s="4"/>
      <c r="I118" s="4"/>
      <c r="J118" s="4"/>
    </row>
    <row r="119" spans="1:10" x14ac:dyDescent="0.2">
      <c r="A119" s="25">
        <v>1.3</v>
      </c>
      <c r="B119" s="3" t="str">
        <f t="shared" si="24"/>
        <v>WPB 160x152 (30.44KG/Mtr.),11 mtr- with base plate 300x300x12</v>
      </c>
      <c r="C119" s="10" t="str">
        <f t="shared" si="24"/>
        <v>EA</v>
      </c>
      <c r="D119" s="10">
        <f t="shared" si="24"/>
        <v>84</v>
      </c>
      <c r="E119" s="10"/>
      <c r="F119" s="10"/>
      <c r="G119" s="4"/>
      <c r="H119" s="4"/>
      <c r="I119" s="4"/>
      <c r="J119" s="4"/>
    </row>
    <row r="120" spans="1:10" x14ac:dyDescent="0.2">
      <c r="A120" s="25">
        <v>1.4</v>
      </c>
      <c r="B120" s="3" t="str">
        <f t="shared" si="24"/>
        <v>13 Mtr. Long H-Pole</v>
      </c>
      <c r="C120" s="10" t="str">
        <f t="shared" si="24"/>
        <v>EA</v>
      </c>
      <c r="D120" s="10">
        <f t="shared" si="24"/>
        <v>200</v>
      </c>
      <c r="E120" s="10"/>
      <c r="F120" s="10"/>
      <c r="G120" s="4"/>
      <c r="H120" s="4"/>
      <c r="I120" s="4"/>
      <c r="J120" s="4"/>
    </row>
    <row r="121" spans="1:10" x14ac:dyDescent="0.2">
      <c r="A121" s="25">
        <v>2</v>
      </c>
      <c r="B121" s="7" t="str">
        <f t="shared" si="24"/>
        <v>Conductor &amp; Cable</v>
      </c>
      <c r="C121" s="10"/>
      <c r="D121" s="4"/>
      <c r="E121" s="4"/>
      <c r="F121" s="4"/>
      <c r="G121" s="4"/>
      <c r="H121" s="4"/>
      <c r="I121" s="4"/>
      <c r="J121" s="5"/>
    </row>
    <row r="122" spans="1:10" x14ac:dyDescent="0.2">
      <c r="A122" s="25">
        <v>2.1</v>
      </c>
      <c r="B122" s="3" t="str">
        <f t="shared" si="24"/>
        <v>AAA conductor,232 mm2</v>
      </c>
      <c r="C122" s="10" t="str">
        <f t="shared" si="24"/>
        <v>M</v>
      </c>
      <c r="D122" s="10">
        <f t="shared" si="24"/>
        <v>43280</v>
      </c>
      <c r="E122" s="10"/>
      <c r="F122" s="10"/>
      <c r="G122" s="4"/>
      <c r="H122" s="4"/>
      <c r="I122" s="4"/>
      <c r="J122" s="4"/>
    </row>
    <row r="123" spans="1:10" x14ac:dyDescent="0.2">
      <c r="A123" s="25">
        <v>2.2000000000000002</v>
      </c>
      <c r="B123" s="3" t="str">
        <f t="shared" si="24"/>
        <v>AAA conductor,100 mm2</v>
      </c>
      <c r="C123" s="10" t="str">
        <f t="shared" si="24"/>
        <v>M</v>
      </c>
      <c r="D123" s="10">
        <f t="shared" si="24"/>
        <v>1855.56</v>
      </c>
      <c r="E123" s="10"/>
      <c r="F123" s="10"/>
      <c r="G123" s="4"/>
      <c r="H123" s="4"/>
      <c r="I123" s="4"/>
      <c r="J123" s="4"/>
    </row>
    <row r="124" spans="1:10" ht="28.5" x14ac:dyDescent="0.2">
      <c r="A124" s="25">
        <v>3</v>
      </c>
      <c r="B124" s="3" t="s">
        <v>190</v>
      </c>
      <c r="C124" s="10" t="str">
        <f t="shared" si="24"/>
        <v>M</v>
      </c>
      <c r="D124" s="10">
        <v>34000</v>
      </c>
      <c r="E124" s="10"/>
      <c r="F124" s="10"/>
      <c r="G124" s="4"/>
      <c r="H124" s="4"/>
      <c r="I124" s="4"/>
      <c r="J124" s="5"/>
    </row>
    <row r="125" spans="1:10" ht="28.5" x14ac:dyDescent="0.2">
      <c r="A125" s="25">
        <v>3.1</v>
      </c>
      <c r="B125" s="3" t="s">
        <v>191</v>
      </c>
      <c r="C125" s="10" t="str">
        <f t="shared" si="24"/>
        <v>M</v>
      </c>
      <c r="D125" s="10">
        <v>6500</v>
      </c>
      <c r="E125" s="10"/>
      <c r="F125" s="10"/>
      <c r="G125" s="4"/>
      <c r="H125" s="4"/>
      <c r="I125" s="4"/>
      <c r="J125" s="4"/>
    </row>
    <row r="126" spans="1:10" x14ac:dyDescent="0.2">
      <c r="A126" s="25">
        <v>3.2</v>
      </c>
      <c r="B126" s="7" t="str">
        <f t="shared" si="24"/>
        <v>RMU</v>
      </c>
      <c r="C126" s="10"/>
      <c r="D126" s="4"/>
      <c r="E126" s="4"/>
      <c r="F126" s="4"/>
      <c r="G126" s="4"/>
      <c r="H126" s="4"/>
      <c r="I126" s="4"/>
      <c r="J126" s="4"/>
    </row>
    <row r="127" spans="1:10" x14ac:dyDescent="0.2">
      <c r="A127" s="25">
        <v>3.3</v>
      </c>
      <c r="B127" s="5" t="s">
        <v>192</v>
      </c>
      <c r="C127" s="10" t="str">
        <f t="shared" si="24"/>
        <v>EA</v>
      </c>
      <c r="D127" s="10">
        <f t="shared" si="24"/>
        <v>9</v>
      </c>
      <c r="E127" s="10"/>
      <c r="F127" s="10"/>
      <c r="G127" s="4"/>
      <c r="H127" s="4"/>
      <c r="I127" s="4"/>
      <c r="J127" s="4"/>
    </row>
    <row r="128" spans="1:10" x14ac:dyDescent="0.2">
      <c r="A128" s="25">
        <v>3.4</v>
      </c>
      <c r="B128" s="5" t="s">
        <v>193</v>
      </c>
      <c r="C128" s="10" t="str">
        <f t="shared" si="24"/>
        <v>EA</v>
      </c>
      <c r="D128" s="10">
        <f t="shared" si="24"/>
        <v>13</v>
      </c>
      <c r="E128" s="10"/>
      <c r="F128" s="10"/>
      <c r="G128" s="4"/>
      <c r="H128" s="4"/>
      <c r="I128" s="4"/>
      <c r="J128" s="4"/>
    </row>
    <row r="129" spans="1:10" x14ac:dyDescent="0.2">
      <c r="A129" s="25">
        <v>3.5</v>
      </c>
      <c r="B129" s="5" t="s">
        <v>194</v>
      </c>
      <c r="C129" s="10" t="str">
        <f t="shared" si="24"/>
        <v>EA</v>
      </c>
      <c r="D129" s="10">
        <f t="shared" si="24"/>
        <v>2</v>
      </c>
      <c r="E129" s="10"/>
      <c r="F129" s="10"/>
      <c r="G129" s="4"/>
      <c r="H129" s="4"/>
      <c r="I129" s="4"/>
      <c r="J129" s="4"/>
    </row>
    <row r="130" spans="1:10" x14ac:dyDescent="0.2">
      <c r="A130" s="25">
        <v>3.6</v>
      </c>
      <c r="B130" s="5" t="s">
        <v>198</v>
      </c>
      <c r="C130" s="10" t="str">
        <f t="shared" si="24"/>
        <v>EA</v>
      </c>
      <c r="D130" s="10">
        <f t="shared" si="24"/>
        <v>11</v>
      </c>
      <c r="E130" s="10"/>
      <c r="F130" s="10"/>
      <c r="G130" s="4"/>
      <c r="H130" s="16"/>
      <c r="I130" s="16"/>
      <c r="J130" s="16"/>
    </row>
    <row r="131" spans="1:10" x14ac:dyDescent="0.2">
      <c r="A131" s="25">
        <v>4.3</v>
      </c>
      <c r="B131" s="7" t="str">
        <f t="shared" ref="B131:B151" si="25">B35</f>
        <v>Cable Jointing Kits</v>
      </c>
      <c r="C131" s="10"/>
      <c r="D131" s="4"/>
      <c r="E131" s="4"/>
      <c r="F131" s="4"/>
      <c r="G131" s="4"/>
      <c r="H131" s="4"/>
      <c r="I131" s="4"/>
      <c r="J131" s="4"/>
    </row>
    <row r="132" spans="1:10" x14ac:dyDescent="0.2">
      <c r="A132" s="25">
        <v>4.4000000000000004</v>
      </c>
      <c r="B132" s="3" t="str">
        <f t="shared" si="25"/>
        <v>Heat shrinkable jointing kit for 3Cx400 mm² 11KV XLPE Cable(indoor type)(TOUCH PROOF)</v>
      </c>
      <c r="C132" s="10" t="str">
        <f t="shared" ref="C132:D137" si="26">C36</f>
        <v>EA</v>
      </c>
      <c r="D132" s="10">
        <f t="shared" si="26"/>
        <v>52</v>
      </c>
      <c r="E132" s="10"/>
      <c r="F132" s="10"/>
      <c r="G132" s="4"/>
      <c r="H132" s="4"/>
      <c r="I132" s="4"/>
      <c r="J132" s="4"/>
    </row>
    <row r="133" spans="1:10" x14ac:dyDescent="0.2">
      <c r="A133" s="25">
        <v>4.5</v>
      </c>
      <c r="B133" s="3" t="str">
        <f t="shared" si="25"/>
        <v>Heat shrinkable jointing kit for 3Cx400 mm² 11KV XLPE Cable(outdoor type)</v>
      </c>
      <c r="C133" s="10" t="str">
        <f t="shared" si="26"/>
        <v>EA</v>
      </c>
      <c r="D133" s="10">
        <f t="shared" si="26"/>
        <v>46</v>
      </c>
      <c r="E133" s="10"/>
      <c r="F133" s="10"/>
      <c r="G133" s="4"/>
      <c r="H133" s="4"/>
      <c r="I133" s="4"/>
      <c r="J133" s="4"/>
    </row>
    <row r="134" spans="1:10" x14ac:dyDescent="0.2">
      <c r="A134" s="25">
        <v>4.5999999999999996</v>
      </c>
      <c r="B134" s="3" t="str">
        <f t="shared" si="25"/>
        <v>Heat shrinkable jointing kit for 3Cx400 mm² 11KV XLPE Cable(Straight type)</v>
      </c>
      <c r="C134" s="10" t="str">
        <f t="shared" si="26"/>
        <v>EA</v>
      </c>
      <c r="D134" s="10">
        <f t="shared" si="26"/>
        <v>30</v>
      </c>
      <c r="E134" s="10"/>
      <c r="F134" s="10"/>
      <c r="G134" s="4"/>
      <c r="H134" s="4"/>
      <c r="I134" s="4"/>
      <c r="J134" s="4"/>
    </row>
    <row r="135" spans="1:10" x14ac:dyDescent="0.2">
      <c r="A135" s="25">
        <v>4.7</v>
      </c>
      <c r="B135" s="3" t="str">
        <f t="shared" si="25"/>
        <v>Heat Shrinkable jointing kit for 3C x 400  mm2 33KV XLPE Cable (Outdoor type)</v>
      </c>
      <c r="C135" s="10" t="str">
        <f t="shared" si="26"/>
        <v>EA</v>
      </c>
      <c r="D135" s="10">
        <f t="shared" si="26"/>
        <v>96</v>
      </c>
      <c r="E135" s="10"/>
      <c r="F135" s="10"/>
      <c r="G135" s="4"/>
      <c r="H135" s="4"/>
      <c r="I135" s="4"/>
      <c r="J135" s="4"/>
    </row>
    <row r="136" spans="1:10" x14ac:dyDescent="0.2">
      <c r="A136" s="25">
        <v>4.8</v>
      </c>
      <c r="B136" s="3" t="str">
        <f t="shared" si="25"/>
        <v>Heat shrinkable jointing kit for 3C x 400  mm2 33 KV XLPE Cable ((Straight  type))</v>
      </c>
      <c r="C136" s="10" t="str">
        <f t="shared" si="26"/>
        <v>EA</v>
      </c>
      <c r="D136" s="10">
        <f t="shared" si="26"/>
        <v>190</v>
      </c>
      <c r="E136" s="10"/>
      <c r="F136" s="10"/>
      <c r="G136" s="4"/>
      <c r="H136" s="4"/>
      <c r="I136" s="4"/>
      <c r="J136" s="4"/>
    </row>
    <row r="137" spans="1:10" x14ac:dyDescent="0.2">
      <c r="A137" s="25">
        <v>4.9000000000000004</v>
      </c>
      <c r="B137" s="3" t="str">
        <f t="shared" si="25"/>
        <v>Heat shrinkable jointing kit for 3Cx400mm² 33KV XLPE Cable(indoor type) (TOUCH PROOF)</v>
      </c>
      <c r="C137" s="10" t="str">
        <f t="shared" si="26"/>
        <v>EA</v>
      </c>
      <c r="D137" s="10">
        <f t="shared" si="26"/>
        <v>40</v>
      </c>
      <c r="E137" s="10"/>
      <c r="F137" s="10"/>
      <c r="G137" s="4"/>
      <c r="H137" s="4"/>
      <c r="I137" s="4"/>
      <c r="J137" s="4"/>
    </row>
    <row r="138" spans="1:10" x14ac:dyDescent="0.2">
      <c r="A138" s="25">
        <v>5</v>
      </c>
      <c r="B138" s="7" t="str">
        <f t="shared" si="25"/>
        <v>Conductor Insulator &amp; Hardware fitting</v>
      </c>
      <c r="C138" s="10"/>
      <c r="D138" s="4"/>
      <c r="E138" s="4"/>
      <c r="F138" s="4"/>
      <c r="G138" s="4"/>
      <c r="H138" s="4"/>
      <c r="I138" s="4"/>
      <c r="J138" s="4"/>
    </row>
    <row r="139" spans="1:10" x14ac:dyDescent="0.2">
      <c r="A139" s="25">
        <v>5.1000000000000103</v>
      </c>
      <c r="B139" s="3" t="str">
        <f t="shared" si="25"/>
        <v>PG Clamp for 100 mm2 AAAC conductor</v>
      </c>
      <c r="C139" s="10" t="str">
        <f t="shared" ref="C139:D154" si="27">C43</f>
        <v>EA</v>
      </c>
      <c r="D139" s="10">
        <f t="shared" si="27"/>
        <v>252</v>
      </c>
      <c r="E139" s="10"/>
      <c r="F139" s="10"/>
      <c r="G139" s="4"/>
      <c r="H139" s="4"/>
      <c r="I139" s="4"/>
      <c r="J139" s="4"/>
    </row>
    <row r="140" spans="1:10" x14ac:dyDescent="0.2">
      <c r="A140" s="25">
        <v>5.2000000000000099</v>
      </c>
      <c r="B140" s="3" t="str">
        <f t="shared" si="25"/>
        <v xml:space="preserve">Clamp for pipe </v>
      </c>
      <c r="C140" s="10" t="str">
        <f t="shared" si="27"/>
        <v>EA</v>
      </c>
      <c r="D140" s="10">
        <f t="shared" si="27"/>
        <v>171.2</v>
      </c>
      <c r="E140" s="10"/>
      <c r="F140" s="10"/>
      <c r="G140" s="4"/>
      <c r="H140" s="4"/>
      <c r="I140" s="4"/>
      <c r="J140" s="4"/>
    </row>
    <row r="141" spans="1:10" x14ac:dyDescent="0.2">
      <c r="A141" s="25">
        <v>5.3000000000000096</v>
      </c>
      <c r="B141" s="3" t="str">
        <f t="shared" si="25"/>
        <v>PG Clamp for 232 mm2 AAAC conductor</v>
      </c>
      <c r="C141" s="10" t="str">
        <f t="shared" si="27"/>
        <v>EA</v>
      </c>
      <c r="D141" s="10">
        <f t="shared" si="27"/>
        <v>528</v>
      </c>
      <c r="E141" s="10"/>
      <c r="F141" s="10"/>
      <c r="G141" s="4"/>
      <c r="H141" s="4"/>
      <c r="I141" s="4"/>
      <c r="J141" s="4"/>
    </row>
    <row r="142" spans="1:10" x14ac:dyDescent="0.2">
      <c r="A142" s="25">
        <v>5.4000000000000101</v>
      </c>
      <c r="B142" s="3" t="str">
        <f t="shared" si="25"/>
        <v>Wedge connector for 232 sq.mm AAA conductor</v>
      </c>
      <c r="C142" s="10" t="str">
        <f t="shared" si="27"/>
        <v>EA</v>
      </c>
      <c r="D142" s="10">
        <f t="shared" si="27"/>
        <v>30</v>
      </c>
      <c r="E142" s="10"/>
      <c r="F142" s="10"/>
      <c r="G142" s="4"/>
      <c r="H142" s="4"/>
      <c r="I142" s="4"/>
      <c r="J142" s="4"/>
    </row>
    <row r="143" spans="1:10" x14ac:dyDescent="0.2">
      <c r="A143" s="25">
        <v>5.5000000000000098</v>
      </c>
      <c r="B143" s="3" t="str">
        <f t="shared" si="25"/>
        <v>Paddle clamp for wedge connector of 232 sq.mm AAA conductor</v>
      </c>
      <c r="C143" s="10" t="str">
        <f t="shared" si="27"/>
        <v>EA</v>
      </c>
      <c r="D143" s="10">
        <f t="shared" si="27"/>
        <v>30</v>
      </c>
      <c r="E143" s="10"/>
      <c r="F143" s="10"/>
      <c r="G143" s="4"/>
      <c r="H143" s="4"/>
      <c r="I143" s="4"/>
      <c r="J143" s="4"/>
    </row>
    <row r="144" spans="1:10" x14ac:dyDescent="0.2">
      <c r="A144" s="25">
        <v>5.6000000000000103</v>
      </c>
      <c r="B144" s="3" t="str">
        <f t="shared" si="25"/>
        <v>GI Nut , Bolt &amp; Washer of different sizes</v>
      </c>
      <c r="C144" s="10" t="str">
        <f t="shared" si="27"/>
        <v>KG</v>
      </c>
      <c r="D144" s="10">
        <f t="shared" si="27"/>
        <v>5102.3239999999996</v>
      </c>
      <c r="E144" s="10"/>
      <c r="F144" s="10"/>
      <c r="G144" s="4"/>
      <c r="H144" s="4"/>
      <c r="I144" s="4"/>
      <c r="J144" s="4"/>
    </row>
    <row r="145" spans="1:10" x14ac:dyDescent="0.2">
      <c r="A145" s="25">
        <v>5.7000000000000099</v>
      </c>
      <c r="B145" s="3" t="str">
        <f t="shared" si="25"/>
        <v>Eye hook</v>
      </c>
      <c r="C145" s="10" t="str">
        <f t="shared" si="27"/>
        <v>No</v>
      </c>
      <c r="D145" s="10">
        <f t="shared" si="27"/>
        <v>72</v>
      </c>
      <c r="E145" s="10"/>
      <c r="F145" s="10"/>
      <c r="G145" s="4"/>
      <c r="H145" s="4"/>
      <c r="I145" s="4"/>
      <c r="J145" s="4"/>
    </row>
    <row r="146" spans="1:10" x14ac:dyDescent="0.2">
      <c r="A146" s="25">
        <v>5.8000000000000096</v>
      </c>
      <c r="B146" s="3" t="str">
        <f t="shared" si="25"/>
        <v>POLYCARBONATE BIRD GUARD</v>
      </c>
      <c r="C146" s="10" t="str">
        <f t="shared" si="27"/>
        <v>EA</v>
      </c>
      <c r="D146" s="10">
        <f t="shared" si="27"/>
        <v>45</v>
      </c>
      <c r="E146" s="10"/>
      <c r="F146" s="10"/>
      <c r="G146" s="4"/>
      <c r="H146" s="4"/>
      <c r="I146" s="4"/>
      <c r="J146" s="4"/>
    </row>
    <row r="147" spans="1:10" x14ac:dyDescent="0.2">
      <c r="A147" s="25">
        <v>5.9000000000000101</v>
      </c>
      <c r="B147" s="3" t="str">
        <f t="shared" si="25"/>
        <v>11kV,5kN pin insulator polymer</v>
      </c>
      <c r="C147" s="10" t="str">
        <f t="shared" si="27"/>
        <v>No</v>
      </c>
      <c r="D147" s="10">
        <f t="shared" si="27"/>
        <v>126</v>
      </c>
      <c r="E147" s="10"/>
      <c r="F147" s="10"/>
      <c r="G147" s="4"/>
      <c r="H147" s="4"/>
      <c r="I147" s="4"/>
      <c r="J147" s="4"/>
    </row>
    <row r="148" spans="1:10" x14ac:dyDescent="0.2">
      <c r="B148" s="3" t="str">
        <f t="shared" si="25"/>
        <v>H/W fitting(B&amp;S) 70KN,3 Bolt</v>
      </c>
      <c r="C148" s="10" t="str">
        <f t="shared" si="27"/>
        <v>Set</v>
      </c>
      <c r="D148" s="10">
        <f t="shared" si="27"/>
        <v>252</v>
      </c>
      <c r="E148" s="10"/>
      <c r="F148" s="10"/>
      <c r="G148" s="4"/>
      <c r="H148" s="4"/>
      <c r="I148" s="4"/>
      <c r="J148" s="5"/>
    </row>
    <row r="149" spans="1:10" x14ac:dyDescent="0.2">
      <c r="B149" s="3" t="str">
        <f t="shared" si="25"/>
        <v xml:space="preserve">11kV Disc insulator (B&amp;S) 70KN polymer </v>
      </c>
      <c r="C149" s="10" t="str">
        <f t="shared" si="27"/>
        <v>No</v>
      </c>
      <c r="D149" s="10">
        <f t="shared" si="27"/>
        <v>252</v>
      </c>
      <c r="E149" s="10"/>
      <c r="F149" s="10"/>
      <c r="G149" s="4"/>
      <c r="H149" s="4"/>
      <c r="I149" s="4"/>
      <c r="J149" s="4"/>
    </row>
    <row r="150" spans="1:10" x14ac:dyDescent="0.2">
      <c r="B150" s="3" t="str">
        <f t="shared" si="25"/>
        <v>33kV,10kN pin insulator polymer</v>
      </c>
      <c r="C150" s="10" t="str">
        <f t="shared" si="27"/>
        <v>No</v>
      </c>
      <c r="D150" s="10">
        <f t="shared" si="27"/>
        <v>1069</v>
      </c>
      <c r="E150" s="10"/>
      <c r="F150" s="10"/>
      <c r="G150" s="4"/>
      <c r="H150" s="4"/>
      <c r="I150" s="4"/>
      <c r="J150" s="4"/>
    </row>
    <row r="151" spans="1:10" x14ac:dyDescent="0.2">
      <c r="B151" s="3" t="str">
        <f t="shared" si="25"/>
        <v>33kV Disc insulator (B&amp;S) 120KN polymer</v>
      </c>
      <c r="C151" s="10" t="str">
        <f t="shared" si="27"/>
        <v>No</v>
      </c>
      <c r="D151" s="10">
        <f t="shared" si="27"/>
        <v>522</v>
      </c>
      <c r="E151" s="10"/>
      <c r="F151" s="10"/>
      <c r="G151" s="4"/>
      <c r="H151" s="4"/>
      <c r="I151" s="4"/>
      <c r="J151" s="4"/>
    </row>
    <row r="152" spans="1:10" x14ac:dyDescent="0.2">
      <c r="B152" s="3" t="s">
        <v>33</v>
      </c>
      <c r="C152" s="10" t="str">
        <f t="shared" si="27"/>
        <v>EA</v>
      </c>
      <c r="D152" s="10">
        <f t="shared" si="27"/>
        <v>522</v>
      </c>
      <c r="E152" s="10"/>
      <c r="F152" s="10"/>
      <c r="G152" s="4"/>
      <c r="H152" s="4"/>
      <c r="I152" s="4"/>
      <c r="J152" s="4"/>
    </row>
    <row r="153" spans="1:10" x14ac:dyDescent="0.2">
      <c r="B153" s="3" t="s">
        <v>35</v>
      </c>
      <c r="C153" s="10" t="str">
        <f t="shared" si="27"/>
        <v>EA</v>
      </c>
      <c r="D153" s="10">
        <f t="shared" si="27"/>
        <v>30</v>
      </c>
      <c r="E153" s="10"/>
      <c r="F153" s="10"/>
      <c r="G153" s="4"/>
      <c r="H153" s="4"/>
      <c r="I153" s="4"/>
      <c r="J153" s="4"/>
    </row>
    <row r="154" spans="1:10" x14ac:dyDescent="0.2">
      <c r="B154" s="3" t="s">
        <v>34</v>
      </c>
      <c r="C154" s="10" t="str">
        <f t="shared" si="27"/>
        <v>EA</v>
      </c>
      <c r="D154" s="10">
        <f t="shared" si="27"/>
        <v>30</v>
      </c>
      <c r="E154" s="10"/>
      <c r="F154" s="10"/>
      <c r="G154" s="4"/>
      <c r="H154" s="4"/>
      <c r="I154" s="4"/>
      <c r="J154" s="5"/>
    </row>
    <row r="155" spans="1:10" x14ac:dyDescent="0.2">
      <c r="B155" s="3" t="str">
        <f t="shared" ref="B155:B162" si="28">B59</f>
        <v>33kV V cross Arm (GI)</v>
      </c>
      <c r="C155" s="10" t="str">
        <f t="shared" ref="C155:D157" si="29">C59</f>
        <v>EA</v>
      </c>
      <c r="D155" s="10">
        <f t="shared" si="29"/>
        <v>42</v>
      </c>
      <c r="E155" s="10"/>
      <c r="F155" s="10"/>
      <c r="G155" s="4"/>
      <c r="H155" s="4"/>
      <c r="I155" s="4"/>
      <c r="J155" s="4"/>
    </row>
    <row r="156" spans="1:10" x14ac:dyDescent="0.2">
      <c r="B156" s="3" t="str">
        <f t="shared" si="28"/>
        <v>GI Back Clamp for 33kV 'V' Cros Arm</v>
      </c>
      <c r="C156" s="10" t="str">
        <f t="shared" si="29"/>
        <v>EA</v>
      </c>
      <c r="D156" s="10">
        <f t="shared" si="29"/>
        <v>42</v>
      </c>
      <c r="E156" s="10"/>
      <c r="F156" s="10"/>
      <c r="G156" s="4"/>
      <c r="H156" s="4"/>
      <c r="I156" s="4"/>
      <c r="J156" s="4"/>
    </row>
    <row r="157" spans="1:10" x14ac:dyDescent="0.2">
      <c r="B157" s="3" t="str">
        <f t="shared" si="28"/>
        <v>Top bracket 100X50X5mm GI channel for 33KV</v>
      </c>
      <c r="C157" s="10" t="str">
        <f t="shared" si="29"/>
        <v>EA</v>
      </c>
      <c r="D157" s="10">
        <f t="shared" si="29"/>
        <v>46</v>
      </c>
      <c r="E157" s="10"/>
      <c r="F157" s="10"/>
      <c r="G157" s="4"/>
      <c r="H157" s="4"/>
      <c r="I157" s="4"/>
      <c r="J157" s="5"/>
    </row>
    <row r="158" spans="1:10" x14ac:dyDescent="0.2">
      <c r="B158" s="7" t="str">
        <f t="shared" si="28"/>
        <v>Channel</v>
      </c>
      <c r="C158" s="10"/>
      <c r="D158" s="10"/>
      <c r="E158" s="10"/>
      <c r="F158" s="10"/>
      <c r="G158" s="4"/>
      <c r="H158" s="4"/>
      <c r="I158" s="4"/>
      <c r="J158" s="4"/>
    </row>
    <row r="159" spans="1:10" x14ac:dyDescent="0.2">
      <c r="B159" s="3" t="str">
        <f t="shared" si="28"/>
        <v>Top Channel 100X50X5mm,channel length 4.3 mtr.</v>
      </c>
      <c r="C159" s="10" t="str">
        <f t="shared" ref="C159:D162" si="30">C63</f>
        <v>KG</v>
      </c>
      <c r="D159" s="10">
        <f t="shared" si="30"/>
        <v>739.94399999999996</v>
      </c>
      <c r="E159" s="10"/>
      <c r="F159" s="10"/>
      <c r="G159" s="4"/>
      <c r="H159" s="4"/>
      <c r="I159" s="4"/>
      <c r="J159" s="5"/>
    </row>
    <row r="160" spans="1:10" ht="15" x14ac:dyDescent="0.2">
      <c r="B160" s="3" t="str">
        <f t="shared" si="28"/>
        <v>Top Channel 100X50X5mm,each channel length 3.25 mtr</v>
      </c>
      <c r="C160" s="10" t="str">
        <f t="shared" si="30"/>
        <v>KG</v>
      </c>
      <c r="D160" s="10">
        <f t="shared" si="30"/>
        <v>2653.8560000000002</v>
      </c>
      <c r="E160" s="10"/>
      <c r="F160" s="10"/>
      <c r="G160" s="34"/>
      <c r="H160" s="4"/>
      <c r="I160" s="4"/>
      <c r="J160" s="4"/>
    </row>
    <row r="161" spans="2:10" ht="15" x14ac:dyDescent="0.2">
      <c r="B161" s="3" t="str">
        <f t="shared" si="28"/>
        <v>Straight Cross Arm Channel 100X50X5mm, each channel length 1.7 Mtr.</v>
      </c>
      <c r="C161" s="10" t="str">
        <f t="shared" si="30"/>
        <v>KG</v>
      </c>
      <c r="D161" s="10">
        <f t="shared" si="30"/>
        <v>14821.824000000001</v>
      </c>
      <c r="E161" s="10"/>
      <c r="F161" s="10"/>
      <c r="G161" s="34"/>
      <c r="H161" s="4"/>
      <c r="I161" s="4"/>
      <c r="J161" s="4"/>
    </row>
    <row r="162" spans="2:10" x14ac:dyDescent="0.2">
      <c r="B162" s="3" t="str">
        <f t="shared" si="28"/>
        <v>AB Switch mounting Channel 100X50X5mm GI channel 3.0mtr long</v>
      </c>
      <c r="C162" s="10" t="str">
        <f t="shared" si="30"/>
        <v>KG</v>
      </c>
      <c r="D162" s="10">
        <f t="shared" si="30"/>
        <v>2409.12</v>
      </c>
      <c r="E162" s="10"/>
      <c r="F162" s="10"/>
      <c r="G162" s="4"/>
      <c r="H162" s="4"/>
      <c r="I162" s="4"/>
      <c r="J162" s="5"/>
    </row>
    <row r="163" spans="2:10" x14ac:dyDescent="0.2">
      <c r="B163" s="3" t="str">
        <f t="shared" ref="B163:D175" si="31">B67</f>
        <v>AB Switch Side Support Channel 100X50X5mm,each channel length 0.35 mtr.</v>
      </c>
      <c r="C163" s="10" t="str">
        <f t="shared" si="31"/>
        <v>KG</v>
      </c>
      <c r="D163" s="10">
        <f t="shared" si="31"/>
        <v>281.06400000000002</v>
      </c>
      <c r="E163" s="10"/>
      <c r="F163" s="10"/>
      <c r="G163" s="4"/>
      <c r="H163" s="4"/>
      <c r="I163" s="4"/>
      <c r="J163" s="4"/>
    </row>
    <row r="164" spans="2:10" x14ac:dyDescent="0.2">
      <c r="B164" s="3" t="str">
        <f t="shared" si="31"/>
        <v>Isolator Support Side Channel(GI) 100X50X5mm, Channel(GI) length 0.5 mtr.</v>
      </c>
      <c r="C164" s="10" t="str">
        <f t="shared" si="31"/>
        <v>KG</v>
      </c>
      <c r="D164" s="10">
        <f t="shared" si="31"/>
        <v>95.6</v>
      </c>
      <c r="E164" s="10"/>
      <c r="F164" s="10"/>
      <c r="G164" s="4"/>
      <c r="H164" s="4"/>
      <c r="I164" s="4"/>
      <c r="J164" s="4"/>
    </row>
    <row r="165" spans="2:10" x14ac:dyDescent="0.2">
      <c r="B165" s="3" t="str">
        <f t="shared" si="31"/>
        <v>Straight Cross Arm Top Channel 100X50X5mm,each channel length 0.306 Mtr.</v>
      </c>
      <c r="C165" s="10" t="str">
        <f t="shared" si="31"/>
        <v>KG</v>
      </c>
      <c r="D165" s="10">
        <f t="shared" si="31"/>
        <v>1351.5163199999997</v>
      </c>
      <c r="E165" s="10"/>
      <c r="F165" s="10"/>
      <c r="G165" s="4"/>
      <c r="H165" s="4"/>
      <c r="I165" s="4"/>
      <c r="J165" s="4"/>
    </row>
    <row r="166" spans="2:10" x14ac:dyDescent="0.2">
      <c r="B166" s="3" t="str">
        <f t="shared" si="31"/>
        <v>Double Pole Belting Channel 75X40X 4.8mm.,each channel length 3.0 Mtr.</v>
      </c>
      <c r="C166" s="10" t="str">
        <f t="shared" si="31"/>
        <v>KG</v>
      </c>
      <c r="D166" s="10">
        <f t="shared" si="31"/>
        <v>3812.76</v>
      </c>
      <c r="E166" s="10"/>
      <c r="F166" s="10"/>
      <c r="G166" s="4"/>
      <c r="H166" s="4"/>
      <c r="I166" s="4"/>
      <c r="J166" s="4"/>
    </row>
    <row r="167" spans="2:10" x14ac:dyDescent="0.2">
      <c r="B167" s="3" t="str">
        <f t="shared" si="31"/>
        <v>Double Pole Belting Channel(GI) 75X40X 4.8mm., Channel(GI) length 4.3 Mtr.</v>
      </c>
      <c r="C167" s="10" t="str">
        <f t="shared" si="31"/>
        <v>KG</v>
      </c>
      <c r="D167" s="10">
        <f t="shared" si="31"/>
        <v>859.65599999999995</v>
      </c>
      <c r="E167" s="10"/>
      <c r="F167" s="10"/>
      <c r="G167" s="4"/>
      <c r="H167" s="4"/>
      <c r="I167" s="4"/>
      <c r="J167" s="4"/>
    </row>
    <row r="168" spans="2:10" x14ac:dyDescent="0.2">
      <c r="B168" s="3" t="str">
        <f t="shared" si="31"/>
        <v>Isolator Operating Down Pipe Support Channel(GI) 75X40X 4.8mm.,Channel(GI) length 0.8 Mtr.</v>
      </c>
      <c r="C168" s="10" t="str">
        <f t="shared" si="31"/>
        <v>KG</v>
      </c>
      <c r="D168" s="10">
        <f t="shared" si="31"/>
        <v>274.17599999999999</v>
      </c>
      <c r="E168" s="10"/>
      <c r="F168" s="10"/>
      <c r="G168" s="4"/>
      <c r="H168" s="4"/>
      <c r="I168" s="4"/>
      <c r="J168" s="5"/>
    </row>
    <row r="169" spans="2:10" x14ac:dyDescent="0.2">
      <c r="B169" s="3" t="str">
        <f t="shared" si="31"/>
        <v>Cross arm Channel of 75X40X4.8mm GI Channel 3.7 mtr.</v>
      </c>
      <c r="C169" s="10" t="str">
        <f t="shared" si="31"/>
        <v>KG</v>
      </c>
      <c r="D169" s="10">
        <f t="shared" si="31"/>
        <v>1902.0959999999998</v>
      </c>
      <c r="E169" s="10"/>
      <c r="F169" s="10"/>
      <c r="G169" s="4"/>
      <c r="H169" s="4"/>
      <c r="I169" s="4"/>
      <c r="J169" s="4"/>
    </row>
    <row r="170" spans="2:10" x14ac:dyDescent="0.2">
      <c r="B170" s="3" t="str">
        <f t="shared" si="31"/>
        <v>Insulator Support Cahnnel 75X40X 4.8mm., channel length 4.3 Mtr.</v>
      </c>
      <c r="C170" s="10" t="str">
        <f t="shared" si="31"/>
        <v>KG</v>
      </c>
      <c r="D170" s="10">
        <f t="shared" si="31"/>
        <v>552.63599999999997</v>
      </c>
      <c r="E170" s="10"/>
      <c r="F170" s="10"/>
      <c r="G170" s="4"/>
      <c r="H170" s="4"/>
      <c r="I170" s="4"/>
      <c r="J170" s="4"/>
    </row>
    <row r="171" spans="2:10" x14ac:dyDescent="0.2">
      <c r="B171" s="3" t="str">
        <f t="shared" si="31"/>
        <v>50X50X6mm.GI Bracing Angle, each angle length 3.512 mtr.</v>
      </c>
      <c r="C171" s="10" t="str">
        <f t="shared" si="31"/>
        <v>KG</v>
      </c>
      <c r="D171" s="10">
        <f t="shared" si="31"/>
        <v>2655.0720000000001</v>
      </c>
      <c r="E171" s="10"/>
      <c r="F171" s="10"/>
      <c r="G171" s="4"/>
      <c r="H171" s="4"/>
      <c r="I171" s="4"/>
      <c r="J171" s="4"/>
    </row>
    <row r="172" spans="2:10" x14ac:dyDescent="0.2">
      <c r="B172" s="3" t="str">
        <f t="shared" si="31"/>
        <v>50X50X6mm.GI Bracing Angle,each angle length 3.432 mtr.</v>
      </c>
      <c r="C172" s="10" t="str">
        <f t="shared" si="31"/>
        <v>KG</v>
      </c>
      <c r="D172" s="10">
        <f t="shared" si="31"/>
        <v>123.55199999999999</v>
      </c>
      <c r="E172" s="10"/>
      <c r="F172" s="10"/>
      <c r="G172" s="4"/>
      <c r="H172" s="4"/>
      <c r="I172" s="4"/>
      <c r="J172" s="4"/>
    </row>
    <row r="173" spans="2:10" x14ac:dyDescent="0.2">
      <c r="B173" s="3" t="str">
        <f t="shared" si="31"/>
        <v>50x50x6mm.GI Bracing Angle(GI), Angle(GI) length 4.927 mtr.</v>
      </c>
      <c r="C173" s="10" t="str">
        <f t="shared" si="31"/>
        <v>KG</v>
      </c>
      <c r="D173" s="10">
        <f t="shared" si="31"/>
        <v>620.80200000000002</v>
      </c>
      <c r="E173" s="10"/>
      <c r="F173" s="10"/>
      <c r="G173" s="4"/>
      <c r="H173" s="4"/>
      <c r="I173" s="4"/>
      <c r="J173" s="5"/>
    </row>
    <row r="174" spans="2:10" x14ac:dyDescent="0.2">
      <c r="B174" s="5" t="s">
        <v>125</v>
      </c>
      <c r="C174" s="10" t="str">
        <f t="shared" si="31"/>
        <v>KG</v>
      </c>
      <c r="D174" s="10">
        <f t="shared" si="31"/>
        <v>10.476000000000001</v>
      </c>
      <c r="E174" s="10"/>
      <c r="F174" s="10"/>
      <c r="G174" s="4"/>
      <c r="H174" s="4"/>
      <c r="I174" s="4"/>
      <c r="J174" s="4"/>
    </row>
    <row r="175" spans="2:10" x14ac:dyDescent="0.2">
      <c r="B175" s="5" t="s">
        <v>126</v>
      </c>
      <c r="C175" s="10" t="str">
        <f t="shared" si="31"/>
        <v>KG</v>
      </c>
      <c r="D175" s="10">
        <f t="shared" si="31"/>
        <v>9.18</v>
      </c>
      <c r="E175" s="10"/>
      <c r="F175" s="10"/>
      <c r="G175" s="4"/>
      <c r="H175" s="4"/>
      <c r="I175" s="4"/>
      <c r="J175" s="4"/>
    </row>
    <row r="176" spans="2:10" x14ac:dyDescent="0.2">
      <c r="B176" s="3" t="str">
        <f t="shared" ref="B176:D180" si="32">B80</f>
        <v>Fish Plate 50X8 mm.,each 0.280 mtr. Length</v>
      </c>
      <c r="C176" s="10" t="str">
        <f t="shared" si="32"/>
        <v>KG</v>
      </c>
      <c r="D176" s="10">
        <f t="shared" si="32"/>
        <v>1851.5952000000004</v>
      </c>
      <c r="E176" s="10"/>
      <c r="F176" s="10"/>
      <c r="G176" s="4"/>
      <c r="H176" s="4"/>
      <c r="I176" s="4"/>
      <c r="J176" s="4"/>
    </row>
    <row r="177" spans="2:10" x14ac:dyDescent="0.2">
      <c r="B177" s="3" t="str">
        <f t="shared" si="32"/>
        <v>Fish Plate(GI) 50x6 mm., each 0.280 mtr. length</v>
      </c>
      <c r="C177" s="10" t="str">
        <f t="shared" si="32"/>
        <v>KG</v>
      </c>
      <c r="D177" s="10">
        <f t="shared" si="32"/>
        <v>19.824000000000002</v>
      </c>
      <c r="E177" s="10"/>
      <c r="F177" s="10"/>
      <c r="G177" s="4"/>
      <c r="H177" s="4"/>
      <c r="I177" s="4"/>
      <c r="J177" s="4"/>
    </row>
    <row r="178" spans="2:10" x14ac:dyDescent="0.2">
      <c r="B178" s="7" t="str">
        <f t="shared" si="32"/>
        <v>Earthing</v>
      </c>
      <c r="C178" s="10"/>
      <c r="D178" s="10"/>
      <c r="E178" s="10"/>
      <c r="F178" s="10"/>
      <c r="G178" s="4"/>
      <c r="H178" s="4"/>
      <c r="I178" s="4"/>
      <c r="J178" s="4"/>
    </row>
    <row r="179" spans="2:10" x14ac:dyDescent="0.2">
      <c r="B179" s="3" t="str">
        <f t="shared" si="32"/>
        <v>50X6 mm GI Flat</v>
      </c>
      <c r="C179" s="10" t="str">
        <f t="shared" si="32"/>
        <v>KG</v>
      </c>
      <c r="D179" s="10">
        <f t="shared" si="32"/>
        <v>1641.51</v>
      </c>
      <c r="E179" s="10"/>
      <c r="F179" s="10"/>
      <c r="G179" s="4"/>
      <c r="H179" s="4"/>
      <c r="I179" s="4"/>
      <c r="J179" s="4"/>
    </row>
    <row r="180" spans="2:10" x14ac:dyDescent="0.2">
      <c r="B180" s="3" t="str">
        <f t="shared" si="32"/>
        <v>25X6 mm GI Flat</v>
      </c>
      <c r="C180" s="10" t="str">
        <f t="shared" si="32"/>
        <v>KG</v>
      </c>
      <c r="D180" s="10">
        <f t="shared" si="32"/>
        <v>3210</v>
      </c>
      <c r="E180" s="10"/>
      <c r="F180" s="10"/>
      <c r="G180" s="4"/>
      <c r="H180" s="4"/>
      <c r="I180" s="4"/>
      <c r="J180" s="4"/>
    </row>
    <row r="181" spans="2:10" x14ac:dyDescent="0.2">
      <c r="B181" s="3" t="str">
        <f t="shared" ref="B181:D196" si="33">B86</f>
        <v>Earthing of Support ( Coil Type )</v>
      </c>
      <c r="C181" s="10" t="str">
        <f t="shared" si="33"/>
        <v>No.</v>
      </c>
      <c r="D181" s="10">
        <f t="shared" si="33"/>
        <v>288</v>
      </c>
      <c r="E181" s="10"/>
      <c r="F181" s="10"/>
      <c r="G181" s="4"/>
      <c r="H181" s="4"/>
      <c r="I181" s="4"/>
      <c r="J181" s="4"/>
    </row>
    <row r="182" spans="2:10" x14ac:dyDescent="0.2">
      <c r="B182" s="3" t="str">
        <f t="shared" si="33"/>
        <v>10 SWG GI wire</v>
      </c>
      <c r="C182" s="10" t="str">
        <f t="shared" si="33"/>
        <v>KG</v>
      </c>
      <c r="D182" s="10">
        <f t="shared" si="33"/>
        <v>31.968000000000004</v>
      </c>
      <c r="E182" s="10"/>
      <c r="F182" s="10"/>
      <c r="G182" s="4"/>
      <c r="H182" s="4"/>
      <c r="I182" s="4"/>
      <c r="J182" s="4"/>
    </row>
    <row r="183" spans="2:10" x14ac:dyDescent="0.2">
      <c r="B183" s="3" t="str">
        <f t="shared" si="33"/>
        <v xml:space="preserve">8 SWG GI wire </v>
      </c>
      <c r="C183" s="10" t="str">
        <f t="shared" si="33"/>
        <v>KG</v>
      </c>
      <c r="D183" s="10">
        <f t="shared" si="33"/>
        <v>674.17200000000003</v>
      </c>
      <c r="E183" s="10"/>
      <c r="F183" s="10"/>
      <c r="G183" s="4"/>
      <c r="H183" s="4"/>
      <c r="I183" s="4"/>
      <c r="J183" s="4"/>
    </row>
    <row r="184" spans="2:10" x14ac:dyDescent="0.2">
      <c r="B184" s="7" t="str">
        <f t="shared" si="33"/>
        <v>Lighting Arrester</v>
      </c>
      <c r="C184" s="10"/>
      <c r="D184" s="10"/>
      <c r="E184" s="10"/>
      <c r="F184" s="10"/>
      <c r="G184" s="4"/>
      <c r="H184" s="4"/>
      <c r="I184" s="4"/>
      <c r="J184" s="4"/>
    </row>
    <row r="185" spans="2:10" x14ac:dyDescent="0.2">
      <c r="B185" s="3" t="str">
        <f t="shared" si="33"/>
        <v>Lightning Arrester (11kV,10kA) (Station Class,Class 2)</v>
      </c>
      <c r="C185" s="10" t="str">
        <f t="shared" si="33"/>
        <v>No</v>
      </c>
      <c r="D185" s="10">
        <f t="shared" si="33"/>
        <v>219</v>
      </c>
      <c r="E185" s="10"/>
      <c r="F185" s="10"/>
      <c r="G185" s="4"/>
      <c r="H185" s="4"/>
      <c r="I185" s="4"/>
      <c r="J185" s="4"/>
    </row>
    <row r="186" spans="2:10" x14ac:dyDescent="0.2">
      <c r="B186" s="3" t="str">
        <f t="shared" si="33"/>
        <v>Lightning Arrester (30kV,10kA) (Station Class,Class 2)</v>
      </c>
      <c r="C186" s="10" t="str">
        <f t="shared" si="33"/>
        <v>No</v>
      </c>
      <c r="D186" s="10">
        <f t="shared" si="33"/>
        <v>54</v>
      </c>
      <c r="E186" s="10"/>
      <c r="F186" s="10"/>
      <c r="G186" s="4"/>
      <c r="H186" s="4"/>
      <c r="I186" s="4"/>
      <c r="J186" s="4"/>
    </row>
    <row r="187" spans="2:10" x14ac:dyDescent="0.2">
      <c r="B187" s="7" t="str">
        <f t="shared" si="33"/>
        <v>AB Switch</v>
      </c>
      <c r="C187" s="10"/>
      <c r="D187" s="10"/>
      <c r="E187" s="10"/>
      <c r="F187" s="10"/>
      <c r="G187" s="4"/>
      <c r="H187" s="4"/>
      <c r="I187" s="4"/>
      <c r="J187" s="4"/>
    </row>
    <row r="188" spans="2:10" x14ac:dyDescent="0.2">
      <c r="B188" s="3" t="str">
        <f t="shared" si="33"/>
        <v>11kV AB Switch 400A 3pole 50Hz Horizontal Type</v>
      </c>
      <c r="C188" s="10" t="str">
        <f t="shared" si="33"/>
        <v>No</v>
      </c>
      <c r="D188" s="10">
        <f t="shared" si="33"/>
        <v>42</v>
      </c>
      <c r="E188" s="10"/>
      <c r="F188" s="10"/>
      <c r="G188" s="4"/>
      <c r="H188" s="4"/>
      <c r="I188" s="4"/>
      <c r="J188" s="4"/>
    </row>
    <row r="189" spans="2:10" x14ac:dyDescent="0.2">
      <c r="B189" s="7" t="str">
        <f t="shared" si="33"/>
        <v>Isolator</v>
      </c>
      <c r="C189" s="10"/>
      <c r="D189" s="10"/>
      <c r="E189" s="10"/>
      <c r="F189" s="10"/>
      <c r="G189" s="4"/>
      <c r="H189" s="4"/>
      <c r="I189" s="4"/>
      <c r="J189" s="4"/>
    </row>
    <row r="190" spans="2:10" ht="28.5" x14ac:dyDescent="0.2">
      <c r="B190" s="3" t="str">
        <f t="shared" si="33"/>
        <v>33 KV 1250 AMP Double break Motorized (Turn &amp; twist center rotating)isolator with earth switch with PI(Porcelain)</v>
      </c>
      <c r="C190" s="10" t="str">
        <f t="shared" si="33"/>
        <v>No</v>
      </c>
      <c r="D190" s="10">
        <f t="shared" si="33"/>
        <v>7</v>
      </c>
      <c r="E190" s="10"/>
      <c r="F190" s="10"/>
      <c r="G190" s="4"/>
      <c r="H190" s="4"/>
      <c r="I190" s="4"/>
      <c r="J190" s="4"/>
    </row>
    <row r="191" spans="2:10" x14ac:dyDescent="0.2">
      <c r="B191" s="7" t="str">
        <f t="shared" si="33"/>
        <v>HT Stay</v>
      </c>
      <c r="C191" s="10"/>
      <c r="D191" s="10"/>
      <c r="E191" s="10"/>
      <c r="F191" s="10"/>
      <c r="G191" s="4"/>
      <c r="H191" s="4"/>
      <c r="I191" s="4"/>
      <c r="J191" s="4"/>
    </row>
    <row r="192" spans="2:10" x14ac:dyDescent="0.2">
      <c r="B192" s="3" t="str">
        <f t="shared" si="33"/>
        <v>H.T Stay clamp</v>
      </c>
      <c r="C192" s="10" t="str">
        <f t="shared" si="33"/>
        <v>Pair</v>
      </c>
      <c r="D192" s="10">
        <f t="shared" si="33"/>
        <v>570</v>
      </c>
      <c r="E192" s="10"/>
      <c r="F192" s="10"/>
      <c r="G192" s="4"/>
      <c r="H192" s="4"/>
      <c r="I192" s="4"/>
      <c r="J192" s="4"/>
    </row>
    <row r="193" spans="1:10" x14ac:dyDescent="0.2">
      <c r="B193" s="3" t="str">
        <f t="shared" si="33"/>
        <v>H.T Stay set (Complete)</v>
      </c>
      <c r="C193" s="10" t="str">
        <f t="shared" si="33"/>
        <v>Set</v>
      </c>
      <c r="D193" s="10">
        <f t="shared" si="33"/>
        <v>570</v>
      </c>
      <c r="E193" s="10"/>
      <c r="F193" s="10"/>
      <c r="G193" s="4"/>
      <c r="H193" s="4"/>
      <c r="I193" s="4"/>
      <c r="J193" s="4"/>
    </row>
    <row r="194" spans="1:10" x14ac:dyDescent="0.2">
      <c r="B194" s="3" t="str">
        <f t="shared" si="33"/>
        <v>H.T Stay Insulator</v>
      </c>
      <c r="C194" s="10" t="str">
        <f t="shared" si="33"/>
        <v>No</v>
      </c>
      <c r="D194" s="10">
        <f t="shared" si="33"/>
        <v>956</v>
      </c>
      <c r="E194" s="10"/>
      <c r="F194" s="10"/>
      <c r="G194" s="4"/>
      <c r="H194" s="4"/>
      <c r="I194" s="4"/>
      <c r="J194" s="4"/>
    </row>
    <row r="195" spans="1:10" x14ac:dyDescent="0.2">
      <c r="B195" s="3" t="str">
        <f t="shared" si="33"/>
        <v>7/10 SWG Stay Wire</v>
      </c>
      <c r="C195" s="10" t="str">
        <f t="shared" si="33"/>
        <v>Kg</v>
      </c>
      <c r="D195" s="10">
        <f t="shared" si="33"/>
        <v>1680</v>
      </c>
      <c r="E195" s="10"/>
      <c r="F195" s="10"/>
      <c r="G195" s="4"/>
      <c r="H195" s="4"/>
      <c r="I195" s="4"/>
      <c r="J195" s="4"/>
    </row>
    <row r="196" spans="1:10" x14ac:dyDescent="0.2">
      <c r="B196" s="3" t="str">
        <f t="shared" si="33"/>
        <v>7/8 SWG Stay Wire</v>
      </c>
      <c r="C196" s="10" t="str">
        <f t="shared" si="33"/>
        <v>Kg</v>
      </c>
      <c r="D196" s="10">
        <f t="shared" si="33"/>
        <v>6030</v>
      </c>
      <c r="E196" s="10"/>
      <c r="F196" s="10"/>
      <c r="G196" s="4"/>
      <c r="H196" s="4"/>
      <c r="I196" s="4"/>
      <c r="J196" s="4"/>
    </row>
    <row r="197" spans="1:10" x14ac:dyDescent="0.2">
      <c r="B197" s="7" t="str">
        <f t="shared" ref="B197" si="34">B102</f>
        <v>HDPE Pipe</v>
      </c>
      <c r="C197" s="10"/>
      <c r="D197" s="10"/>
      <c r="E197" s="10"/>
      <c r="F197" s="10"/>
      <c r="G197" s="4"/>
      <c r="H197" s="4"/>
      <c r="I197" s="4"/>
      <c r="J197" s="4"/>
    </row>
    <row r="198" spans="1:10" x14ac:dyDescent="0.2">
      <c r="B198" s="3" t="s">
        <v>200</v>
      </c>
      <c r="C198" s="10" t="str">
        <f t="shared" ref="C198" si="35">C103</f>
        <v>M</v>
      </c>
      <c r="D198" s="10">
        <v>29145</v>
      </c>
      <c r="E198" s="10"/>
      <c r="F198" s="10"/>
      <c r="G198" s="4"/>
      <c r="H198" s="4"/>
      <c r="I198" s="4"/>
      <c r="J198" s="4"/>
    </row>
    <row r="199" spans="1:10" x14ac:dyDescent="0.2">
      <c r="B199" s="7" t="str">
        <f t="shared" ref="B199:D206" si="36">B104</f>
        <v>Danger Plate &amp; GI Barbed Wire</v>
      </c>
      <c r="C199" s="10"/>
      <c r="D199" s="10"/>
      <c r="E199" s="10"/>
      <c r="F199" s="10"/>
      <c r="G199" s="4"/>
      <c r="H199" s="4"/>
      <c r="I199" s="4"/>
      <c r="J199" s="4"/>
    </row>
    <row r="200" spans="1:10" x14ac:dyDescent="0.2">
      <c r="B200" s="3" t="str">
        <f t="shared" si="36"/>
        <v>Danger Plate</v>
      </c>
      <c r="C200" s="10" t="str">
        <f t="shared" si="36"/>
        <v>EA</v>
      </c>
      <c r="D200" s="10">
        <f t="shared" si="36"/>
        <v>298</v>
      </c>
      <c r="E200" s="10"/>
      <c r="F200" s="10"/>
      <c r="G200" s="4"/>
      <c r="H200" s="4"/>
      <c r="I200" s="4"/>
      <c r="J200" s="4"/>
    </row>
    <row r="201" spans="1:10" x14ac:dyDescent="0.2">
      <c r="B201" s="3" t="str">
        <f t="shared" si="36"/>
        <v xml:space="preserve">Back Clamp for danger Plate 25X3 mm. flat, length of 0.510mtr </v>
      </c>
      <c r="C201" s="10" t="str">
        <f t="shared" si="36"/>
        <v>KG</v>
      </c>
      <c r="D201" s="10">
        <f t="shared" si="36"/>
        <v>89.591700000000003</v>
      </c>
      <c r="E201" s="10"/>
      <c r="F201" s="10"/>
      <c r="G201" s="4"/>
      <c r="H201" s="4"/>
      <c r="I201" s="4"/>
      <c r="J201" s="4"/>
    </row>
    <row r="202" spans="1:10" x14ac:dyDescent="0.2">
      <c r="B202" s="3" t="str">
        <f t="shared" si="36"/>
        <v>GI barbed wire anticlimbing device</v>
      </c>
      <c r="C202" s="10" t="str">
        <f t="shared" si="36"/>
        <v>EA</v>
      </c>
      <c r="D202" s="10">
        <f t="shared" si="36"/>
        <v>894</v>
      </c>
      <c r="E202" s="10"/>
      <c r="F202" s="10"/>
      <c r="G202" s="4"/>
      <c r="H202" s="4"/>
      <c r="I202" s="4"/>
      <c r="J202" s="4"/>
    </row>
    <row r="203" spans="1:10" x14ac:dyDescent="0.2">
      <c r="B203" s="3" t="str">
        <f t="shared" si="36"/>
        <v>Back Clamp for Barbed wire anticlimbing device 25X3mm. flat,length of 0.510mtr</v>
      </c>
      <c r="C203" s="10" t="str">
        <f t="shared" si="36"/>
        <v>KG</v>
      </c>
      <c r="D203" s="10">
        <f t="shared" si="36"/>
        <v>478.72680000000003</v>
      </c>
      <c r="E203" s="10"/>
      <c r="F203" s="10"/>
      <c r="G203" s="4"/>
      <c r="H203" s="4"/>
      <c r="I203" s="4"/>
      <c r="J203" s="4"/>
    </row>
    <row r="204" spans="1:10" x14ac:dyDescent="0.2">
      <c r="B204" s="7" t="str">
        <f t="shared" si="36"/>
        <v>Paint</v>
      </c>
      <c r="C204" s="10"/>
      <c r="D204" s="10"/>
      <c r="E204" s="10"/>
      <c r="F204" s="10"/>
      <c r="G204" s="4"/>
      <c r="H204" s="4"/>
      <c r="I204" s="4"/>
      <c r="J204" s="4"/>
    </row>
    <row r="205" spans="1:10" x14ac:dyDescent="0.2">
      <c r="B205" s="3" t="str">
        <f t="shared" si="36"/>
        <v>Black Paint</v>
      </c>
      <c r="C205" s="10" t="str">
        <f t="shared" si="36"/>
        <v>L</v>
      </c>
      <c r="D205" s="10">
        <f t="shared" si="36"/>
        <v>149</v>
      </c>
      <c r="E205" s="10"/>
      <c r="F205" s="10"/>
      <c r="G205" s="4"/>
      <c r="H205" s="4"/>
      <c r="I205" s="4"/>
      <c r="J205" s="4"/>
    </row>
    <row r="206" spans="1:10" x14ac:dyDescent="0.2">
      <c r="B206" s="3" t="str">
        <f t="shared" si="36"/>
        <v>Yellow Colour Paint for Background</v>
      </c>
      <c r="C206" s="10" t="str">
        <f t="shared" si="36"/>
        <v>L</v>
      </c>
      <c r="D206" s="10">
        <f t="shared" si="36"/>
        <v>298</v>
      </c>
      <c r="E206" s="10"/>
      <c r="F206" s="10"/>
      <c r="G206" s="4"/>
      <c r="H206" s="4"/>
      <c r="I206" s="4"/>
      <c r="J206" s="4"/>
    </row>
    <row r="207" spans="1:10" s="39" customFormat="1" ht="18" x14ac:dyDescent="0.25">
      <c r="A207" s="38"/>
      <c r="B207" s="36" t="s">
        <v>187</v>
      </c>
      <c r="C207" s="37"/>
      <c r="D207" s="38"/>
      <c r="E207" s="38"/>
      <c r="F207" s="38"/>
      <c r="G207" s="40"/>
      <c r="H207" s="40"/>
      <c r="I207" s="40"/>
      <c r="J207" s="41">
        <f>SUM(J118:J175)</f>
        <v>0</v>
      </c>
    </row>
    <row r="208" spans="1:10" ht="20.25" x14ac:dyDescent="0.2">
      <c r="B208" s="74" t="s">
        <v>72</v>
      </c>
      <c r="C208" s="75"/>
      <c r="D208" s="75"/>
      <c r="E208" s="75"/>
      <c r="F208" s="75"/>
      <c r="G208" s="75"/>
      <c r="H208" s="75"/>
      <c r="I208" s="75"/>
      <c r="J208" s="75"/>
    </row>
    <row r="209" spans="1:10" ht="28.5" x14ac:dyDescent="0.2">
      <c r="B209" s="29" t="s">
        <v>0</v>
      </c>
      <c r="C209" s="30" t="s">
        <v>148</v>
      </c>
      <c r="D209" s="31" t="s">
        <v>181</v>
      </c>
      <c r="E209" s="31"/>
      <c r="F209" s="31"/>
      <c r="G209" s="31" t="s">
        <v>182</v>
      </c>
      <c r="H209" s="30" t="s">
        <v>183</v>
      </c>
      <c r="I209" s="30" t="s">
        <v>184</v>
      </c>
      <c r="J209" s="30" t="s">
        <v>185</v>
      </c>
    </row>
    <row r="210" spans="1:10" s="12" customFormat="1" ht="51" x14ac:dyDescent="0.25">
      <c r="A210" s="25"/>
      <c r="B210" s="13" t="s">
        <v>196</v>
      </c>
      <c r="C210" s="10" t="s">
        <v>96</v>
      </c>
      <c r="D210" s="4">
        <f>D15+D16+D17</f>
        <v>24</v>
      </c>
      <c r="E210" s="4"/>
      <c r="F210" s="4"/>
      <c r="G210" s="4"/>
      <c r="H210" s="11"/>
      <c r="I210" s="4"/>
      <c r="J210" s="11"/>
    </row>
    <row r="211" spans="1:10" s="12" customFormat="1" ht="25.5" x14ac:dyDescent="0.25">
      <c r="A211" s="25"/>
      <c r="B211" s="13" t="s">
        <v>86</v>
      </c>
      <c r="C211" s="14" t="s">
        <v>141</v>
      </c>
      <c r="D211" s="4">
        <f>24*D210</f>
        <v>576</v>
      </c>
      <c r="E211" s="4"/>
      <c r="F211" s="4"/>
      <c r="G211" s="4"/>
      <c r="H211" s="11"/>
      <c r="I211" s="4"/>
      <c r="J211" s="11"/>
    </row>
    <row r="212" spans="1:10" s="12" customFormat="1" x14ac:dyDescent="0.25">
      <c r="A212" s="25"/>
      <c r="B212" s="9" t="s">
        <v>71</v>
      </c>
      <c r="C212" s="15" t="s">
        <v>95</v>
      </c>
      <c r="D212" s="4">
        <v>1200</v>
      </c>
      <c r="E212" s="4"/>
      <c r="F212" s="4"/>
      <c r="G212" s="4"/>
      <c r="H212" s="11"/>
      <c r="I212" s="4"/>
      <c r="J212" s="11"/>
    </row>
    <row r="213" spans="1:10" s="12" customFormat="1" x14ac:dyDescent="0.25">
      <c r="A213" s="25"/>
      <c r="B213" s="9" t="s">
        <v>128</v>
      </c>
      <c r="C213" s="10" t="s">
        <v>96</v>
      </c>
      <c r="D213" s="4">
        <f>D7</f>
        <v>84</v>
      </c>
      <c r="E213" s="4"/>
      <c r="F213" s="4"/>
      <c r="G213" s="16"/>
      <c r="H213" s="11"/>
      <c r="I213" s="4"/>
      <c r="J213" s="11"/>
    </row>
    <row r="214" spans="1:10" s="12" customFormat="1" x14ac:dyDescent="0.25">
      <c r="A214" s="25"/>
      <c r="B214" s="9" t="s">
        <v>129</v>
      </c>
      <c r="C214" s="10" t="s">
        <v>96</v>
      </c>
      <c r="D214" s="4">
        <f>D213</f>
        <v>84</v>
      </c>
      <c r="E214" s="4"/>
      <c r="F214" s="4"/>
      <c r="G214" s="16"/>
      <c r="H214" s="11"/>
      <c r="I214" s="4"/>
      <c r="J214" s="11"/>
    </row>
    <row r="215" spans="1:10" s="12" customFormat="1" x14ac:dyDescent="0.25">
      <c r="A215" s="25"/>
      <c r="B215" s="9" t="s">
        <v>132</v>
      </c>
      <c r="C215" s="10" t="s">
        <v>96</v>
      </c>
      <c r="D215" s="4">
        <f>D8</f>
        <v>200</v>
      </c>
      <c r="E215" s="4"/>
      <c r="F215" s="4"/>
      <c r="G215" s="16"/>
      <c r="H215" s="11"/>
      <c r="I215" s="4"/>
      <c r="J215" s="11"/>
    </row>
    <row r="216" spans="1:10" s="12" customFormat="1" x14ac:dyDescent="0.25">
      <c r="A216" s="25"/>
      <c r="B216" s="9" t="s">
        <v>133</v>
      </c>
      <c r="C216" s="10" t="s">
        <v>96</v>
      </c>
      <c r="D216" s="4">
        <f>D215</f>
        <v>200</v>
      </c>
      <c r="E216" s="4"/>
      <c r="F216" s="4"/>
      <c r="G216" s="16"/>
      <c r="H216" s="11"/>
      <c r="I216" s="4"/>
      <c r="J216" s="11"/>
    </row>
    <row r="217" spans="1:10" s="12" customFormat="1" x14ac:dyDescent="0.25">
      <c r="A217" s="25"/>
      <c r="B217" s="9" t="s">
        <v>73</v>
      </c>
      <c r="C217" s="10" t="s">
        <v>96</v>
      </c>
      <c r="D217" s="4">
        <f>D97</f>
        <v>570</v>
      </c>
      <c r="E217" s="4"/>
      <c r="F217" s="4"/>
      <c r="G217" s="4"/>
      <c r="H217" s="11"/>
      <c r="I217" s="4"/>
      <c r="J217" s="11"/>
    </row>
    <row r="218" spans="1:10" s="12" customFormat="1" x14ac:dyDescent="0.25">
      <c r="A218" s="25"/>
      <c r="B218" s="9" t="s">
        <v>130</v>
      </c>
      <c r="C218" s="10" t="s">
        <v>96</v>
      </c>
      <c r="D218" s="4">
        <f>D6</f>
        <v>14</v>
      </c>
      <c r="E218" s="4"/>
      <c r="F218" s="4"/>
      <c r="G218" s="16"/>
      <c r="H218" s="11"/>
      <c r="I218" s="4"/>
      <c r="J218" s="11"/>
    </row>
    <row r="219" spans="1:10" s="12" customFormat="1" x14ac:dyDescent="0.25">
      <c r="A219" s="25"/>
      <c r="B219" s="9" t="s">
        <v>131</v>
      </c>
      <c r="C219" s="10" t="s">
        <v>96</v>
      </c>
      <c r="D219" s="4">
        <f>D218</f>
        <v>14</v>
      </c>
      <c r="E219" s="4"/>
      <c r="F219" s="4"/>
      <c r="G219" s="16"/>
      <c r="H219" s="11"/>
      <c r="I219" s="4"/>
      <c r="J219" s="11"/>
    </row>
    <row r="220" spans="1:10" s="12" customFormat="1" ht="61.5" customHeight="1" x14ac:dyDescent="0.25">
      <c r="A220" s="25"/>
      <c r="B220" s="9" t="s">
        <v>75</v>
      </c>
      <c r="C220" s="10" t="s">
        <v>102</v>
      </c>
      <c r="D220" s="4">
        <v>1200</v>
      </c>
      <c r="E220" s="4"/>
      <c r="F220" s="4"/>
      <c r="G220" s="4"/>
      <c r="H220" s="11"/>
      <c r="I220" s="4"/>
      <c r="J220" s="11"/>
    </row>
    <row r="221" spans="1:10" s="12" customFormat="1" ht="27.6" customHeight="1" x14ac:dyDescent="0.25">
      <c r="A221" s="25"/>
      <c r="B221" s="9" t="s">
        <v>76</v>
      </c>
      <c r="C221" s="10" t="s">
        <v>146</v>
      </c>
      <c r="D221" s="4">
        <v>42</v>
      </c>
      <c r="E221" s="4"/>
      <c r="F221" s="4"/>
      <c r="G221" s="4"/>
      <c r="H221" s="11"/>
      <c r="I221" s="4"/>
      <c r="J221" s="11"/>
    </row>
    <row r="222" spans="1:10" s="18" customFormat="1" ht="63" x14ac:dyDescent="0.2">
      <c r="A222" s="25"/>
      <c r="B222" s="2" t="s">
        <v>138</v>
      </c>
      <c r="C222" s="17" t="s">
        <v>139</v>
      </c>
      <c r="D222" s="4">
        <f>D85</f>
        <v>362</v>
      </c>
      <c r="E222" s="4"/>
      <c r="F222" s="4"/>
      <c r="G222" s="4"/>
      <c r="H222" s="11"/>
      <c r="I222" s="4"/>
      <c r="J222" s="11"/>
    </row>
    <row r="223" spans="1:10" s="18" customFormat="1" ht="47.25" x14ac:dyDescent="0.2">
      <c r="A223" s="25"/>
      <c r="B223" s="2" t="s">
        <v>226</v>
      </c>
      <c r="C223" s="20" t="s">
        <v>95</v>
      </c>
      <c r="D223" s="17">
        <v>29145</v>
      </c>
      <c r="E223" s="17"/>
      <c r="F223" s="17"/>
      <c r="G223" s="4"/>
      <c r="H223" s="11"/>
      <c r="I223" s="4"/>
      <c r="J223" s="11"/>
    </row>
    <row r="224" spans="1:10" s="18" customFormat="1" ht="94.5" x14ac:dyDescent="0.2">
      <c r="A224" s="25"/>
      <c r="B224" s="2" t="s">
        <v>142</v>
      </c>
      <c r="C224" s="22" t="s">
        <v>98</v>
      </c>
      <c r="D224" s="17">
        <f>4316.235+27337.565</f>
        <v>31653.8</v>
      </c>
      <c r="E224" s="17"/>
      <c r="F224" s="17"/>
      <c r="G224" s="22"/>
      <c r="H224" s="11"/>
      <c r="I224" s="4"/>
      <c r="J224" s="11"/>
    </row>
    <row r="225" spans="1:10" s="18" customFormat="1" ht="83.25" customHeight="1" x14ac:dyDescent="0.2">
      <c r="A225" s="25"/>
      <c r="B225" s="2" t="s">
        <v>143</v>
      </c>
      <c r="C225" s="22" t="s">
        <v>98</v>
      </c>
      <c r="D225" s="17">
        <f>2994.315+11716.099</f>
        <v>14710.414000000001</v>
      </c>
      <c r="E225" s="17"/>
      <c r="F225" s="17"/>
      <c r="G225" s="22"/>
      <c r="H225" s="11"/>
      <c r="I225" s="4"/>
      <c r="J225" s="11"/>
    </row>
    <row r="226" spans="1:10" s="18" customFormat="1" ht="15.75" x14ac:dyDescent="0.2">
      <c r="A226" s="25"/>
      <c r="B226" s="2" t="s">
        <v>77</v>
      </c>
      <c r="C226" s="22" t="s">
        <v>98</v>
      </c>
      <c r="D226" s="17">
        <v>2193.165</v>
      </c>
      <c r="E226" s="17"/>
      <c r="F226" s="17"/>
      <c r="G226" s="22"/>
      <c r="H226" s="11"/>
      <c r="I226" s="4"/>
      <c r="J226" s="11"/>
    </row>
    <row r="227" spans="1:10" s="18" customFormat="1" ht="31.5" x14ac:dyDescent="0.2">
      <c r="A227" s="25"/>
      <c r="B227" s="2" t="s">
        <v>78</v>
      </c>
      <c r="C227" s="22" t="s">
        <v>98</v>
      </c>
      <c r="D227" s="17">
        <f>5117.385+39053.66</f>
        <v>44171.045000000006</v>
      </c>
      <c r="E227" s="17"/>
      <c r="F227" s="17"/>
      <c r="G227" s="22"/>
      <c r="H227" s="11"/>
      <c r="I227" s="4"/>
      <c r="J227" s="11"/>
    </row>
    <row r="228" spans="1:10" s="18" customFormat="1" ht="31.5" x14ac:dyDescent="0.2">
      <c r="A228" s="25"/>
      <c r="B228" s="2" t="s">
        <v>79</v>
      </c>
      <c r="C228" s="14" t="s">
        <v>96</v>
      </c>
      <c r="D228" s="11">
        <v>6445</v>
      </c>
      <c r="E228" s="11"/>
      <c r="F228" s="11"/>
      <c r="G228" s="11"/>
      <c r="H228" s="11"/>
      <c r="I228" s="4"/>
      <c r="J228" s="11"/>
    </row>
    <row r="229" spans="1:10" s="18" customFormat="1" ht="31.5" x14ac:dyDescent="0.2">
      <c r="A229" s="25"/>
      <c r="B229" s="2" t="s">
        <v>80</v>
      </c>
      <c r="C229" s="14" t="s">
        <v>98</v>
      </c>
      <c r="D229" s="11">
        <v>1595.0000000000002</v>
      </c>
      <c r="E229" s="11"/>
      <c r="F229" s="11"/>
      <c r="G229" s="11"/>
      <c r="H229" s="11"/>
      <c r="I229" s="4"/>
      <c r="J229" s="11"/>
    </row>
    <row r="230" spans="1:10" s="18" customFormat="1" ht="31.5" x14ac:dyDescent="0.2">
      <c r="A230" s="25"/>
      <c r="B230" s="2" t="s">
        <v>81</v>
      </c>
      <c r="C230" s="14" t="s">
        <v>144</v>
      </c>
      <c r="D230" s="11">
        <v>29</v>
      </c>
      <c r="E230" s="11"/>
      <c r="F230" s="11"/>
      <c r="G230" s="11"/>
      <c r="H230" s="11"/>
      <c r="I230" s="4"/>
      <c r="J230" s="11"/>
    </row>
    <row r="231" spans="1:10" s="18" customFormat="1" ht="15.75" x14ac:dyDescent="0.2">
      <c r="A231" s="25"/>
      <c r="B231" s="2" t="s">
        <v>82</v>
      </c>
      <c r="C231" s="14" t="s">
        <v>98</v>
      </c>
      <c r="D231" s="11">
        <v>217.5</v>
      </c>
      <c r="E231" s="11"/>
      <c r="F231" s="11"/>
      <c r="G231" s="11"/>
      <c r="H231" s="11"/>
      <c r="I231" s="4"/>
      <c r="J231" s="11"/>
    </row>
    <row r="232" spans="1:10" s="18" customFormat="1" ht="31.5" x14ac:dyDescent="0.2">
      <c r="A232" s="25"/>
      <c r="B232" s="2" t="s">
        <v>83</v>
      </c>
      <c r="C232" s="22" t="s">
        <v>145</v>
      </c>
      <c r="D232" s="17">
        <f>724.6+32544.72</f>
        <v>33269.32</v>
      </c>
      <c r="E232" s="17"/>
      <c r="F232" s="17"/>
      <c r="G232" s="22"/>
      <c r="H232" s="11"/>
      <c r="I232" s="4"/>
      <c r="J232" s="11"/>
    </row>
    <row r="233" spans="1:10" s="18" customFormat="1" ht="47.25" x14ac:dyDescent="0.2">
      <c r="A233" s="25"/>
      <c r="B233" s="2" t="s">
        <v>84</v>
      </c>
      <c r="C233" s="22" t="s">
        <v>98</v>
      </c>
      <c r="D233" s="17">
        <v>439.5</v>
      </c>
      <c r="E233" s="17"/>
      <c r="F233" s="17"/>
      <c r="G233" s="22"/>
      <c r="H233" s="11"/>
      <c r="I233" s="4"/>
      <c r="J233" s="11"/>
    </row>
    <row r="234" spans="1:10" s="18" customFormat="1" ht="15.75" x14ac:dyDescent="0.2">
      <c r="A234" s="25"/>
      <c r="B234" s="2" t="s">
        <v>85</v>
      </c>
      <c r="C234" s="22" t="s">
        <v>96</v>
      </c>
      <c r="D234" s="17">
        <v>21.4</v>
      </c>
      <c r="E234" s="17"/>
      <c r="F234" s="17"/>
      <c r="G234" s="22"/>
      <c r="H234" s="11"/>
      <c r="I234" s="4"/>
      <c r="J234" s="11"/>
    </row>
    <row r="235" spans="1:10" s="18" customFormat="1" x14ac:dyDescent="0.2">
      <c r="A235" s="25"/>
      <c r="B235" s="9" t="s">
        <v>87</v>
      </c>
      <c r="C235" s="4" t="s">
        <v>96</v>
      </c>
      <c r="D235" s="4">
        <v>200</v>
      </c>
      <c r="E235" s="4"/>
      <c r="F235" s="4"/>
      <c r="G235" s="4"/>
      <c r="H235" s="11"/>
      <c r="I235" s="4"/>
      <c r="J235" s="11"/>
    </row>
    <row r="236" spans="1:10" s="18" customFormat="1" x14ac:dyDescent="0.2">
      <c r="A236" s="25"/>
      <c r="B236" s="9" t="s">
        <v>88</v>
      </c>
      <c r="C236" s="4" t="s">
        <v>96</v>
      </c>
      <c r="D236" s="4">
        <v>376</v>
      </c>
      <c r="E236" s="4"/>
      <c r="F236" s="4"/>
      <c r="G236" s="4"/>
      <c r="H236" s="11"/>
      <c r="I236" s="4"/>
      <c r="J236" s="11"/>
    </row>
    <row r="237" spans="1:10" s="18" customFormat="1" x14ac:dyDescent="0.2">
      <c r="A237" s="25"/>
      <c r="B237" s="9" t="s">
        <v>89</v>
      </c>
      <c r="C237" s="4" t="s">
        <v>96</v>
      </c>
      <c r="D237" s="4">
        <v>120</v>
      </c>
      <c r="E237" s="4"/>
      <c r="F237" s="4"/>
      <c r="G237" s="4"/>
      <c r="H237" s="11"/>
      <c r="I237" s="4"/>
      <c r="J237" s="11"/>
    </row>
    <row r="238" spans="1:10" s="18" customFormat="1" x14ac:dyDescent="0.2">
      <c r="A238" s="25"/>
      <c r="B238" s="9" t="s">
        <v>90</v>
      </c>
      <c r="C238" s="10" t="s">
        <v>96</v>
      </c>
      <c r="D238" s="16">
        <v>915.04499999999996</v>
      </c>
      <c r="E238" s="16"/>
      <c r="F238" s="16"/>
      <c r="G238" s="4"/>
      <c r="H238" s="11"/>
      <c r="I238" s="4"/>
      <c r="J238" s="11"/>
    </row>
    <row r="239" spans="1:10" s="18" customFormat="1" x14ac:dyDescent="0.2">
      <c r="A239" s="25"/>
      <c r="B239" s="9" t="s">
        <v>91</v>
      </c>
      <c r="C239" s="10" t="s">
        <v>96</v>
      </c>
      <c r="D239" s="4">
        <v>618</v>
      </c>
      <c r="E239" s="4"/>
      <c r="F239" s="4"/>
      <c r="G239" s="4"/>
      <c r="H239" s="11"/>
      <c r="I239" s="4"/>
      <c r="J239" s="11"/>
    </row>
    <row r="240" spans="1:10" s="18" customFormat="1" x14ac:dyDescent="0.2">
      <c r="A240" s="25"/>
      <c r="B240" s="9" t="s">
        <v>92</v>
      </c>
      <c r="C240" s="10" t="s">
        <v>105</v>
      </c>
      <c r="D240" s="16">
        <v>4598.5292799999988</v>
      </c>
      <c r="E240" s="16"/>
      <c r="F240" s="16"/>
      <c r="G240" s="4"/>
      <c r="H240" s="11"/>
      <c r="I240" s="4"/>
      <c r="J240" s="11"/>
    </row>
    <row r="241" spans="1:10" s="18" customFormat="1" x14ac:dyDescent="0.2">
      <c r="A241" s="25"/>
      <c r="B241" s="9" t="s">
        <v>93</v>
      </c>
      <c r="C241" s="10" t="s">
        <v>145</v>
      </c>
      <c r="D241" s="4">
        <v>37116</v>
      </c>
      <c r="E241" s="4"/>
      <c r="F241" s="4"/>
      <c r="G241" s="4"/>
      <c r="H241" s="11"/>
      <c r="I241" s="4"/>
      <c r="J241" s="11"/>
    </row>
    <row r="242" spans="1:10" s="18" customFormat="1" ht="28.5" x14ac:dyDescent="0.2">
      <c r="A242" s="25"/>
      <c r="B242" s="9" t="s">
        <v>94</v>
      </c>
      <c r="C242" s="10" t="s">
        <v>147</v>
      </c>
      <c r="D242" s="16">
        <f>D243+D244</f>
        <v>58.29</v>
      </c>
      <c r="E242" s="16"/>
      <c r="F242" s="16"/>
      <c r="G242" s="4"/>
      <c r="H242" s="11"/>
      <c r="I242" s="4"/>
      <c r="J242" s="11"/>
    </row>
    <row r="243" spans="1:10" s="18" customFormat="1" x14ac:dyDescent="0.2">
      <c r="A243" s="25"/>
      <c r="B243" s="9" t="s">
        <v>202</v>
      </c>
      <c r="C243" s="10" t="s">
        <v>147</v>
      </c>
      <c r="D243" s="16">
        <f>D13/1000</f>
        <v>9.15</v>
      </c>
      <c r="E243" s="16"/>
      <c r="F243" s="16"/>
      <c r="G243" s="4"/>
      <c r="H243" s="11"/>
      <c r="I243" s="4"/>
      <c r="J243" s="11"/>
    </row>
    <row r="244" spans="1:10" s="18" customFormat="1" x14ac:dyDescent="0.2">
      <c r="A244" s="25"/>
      <c r="B244" s="9" t="s">
        <v>201</v>
      </c>
      <c r="C244" s="10" t="s">
        <v>147</v>
      </c>
      <c r="D244" s="4">
        <f>D12/1000</f>
        <v>49.14</v>
      </c>
      <c r="E244" s="4"/>
      <c r="F244" s="4"/>
      <c r="G244" s="4"/>
      <c r="H244" s="11"/>
      <c r="I244" s="4"/>
      <c r="J244" s="11"/>
    </row>
    <row r="245" spans="1:10" s="18" customFormat="1" x14ac:dyDescent="0.2">
      <c r="A245" s="25"/>
      <c r="B245" s="9" t="s">
        <v>203</v>
      </c>
      <c r="C245" s="4" t="s">
        <v>96</v>
      </c>
      <c r="D245" s="10">
        <f>D210</f>
        <v>24</v>
      </c>
      <c r="E245" s="10"/>
      <c r="F245" s="10"/>
      <c r="G245" s="4"/>
      <c r="H245" s="11"/>
      <c r="I245" s="4"/>
      <c r="J245" s="11"/>
    </row>
    <row r="246" spans="1:10" s="18" customFormat="1" x14ac:dyDescent="0.2">
      <c r="A246" s="25"/>
      <c r="B246" s="9" t="s">
        <v>101</v>
      </c>
      <c r="C246" s="10" t="s">
        <v>96</v>
      </c>
      <c r="D246" s="4">
        <v>10</v>
      </c>
      <c r="E246" s="4"/>
      <c r="F246" s="4"/>
      <c r="G246" s="4"/>
      <c r="H246" s="11"/>
      <c r="I246" s="4"/>
      <c r="J246" s="11"/>
    </row>
    <row r="247" spans="1:10" s="39" customFormat="1" ht="18" x14ac:dyDescent="0.25">
      <c r="A247" s="38"/>
      <c r="B247" s="43" t="s">
        <v>188</v>
      </c>
      <c r="C247" s="44"/>
      <c r="D247" s="40"/>
      <c r="E247" s="40"/>
      <c r="F247" s="40"/>
      <c r="G247" s="40"/>
      <c r="H247" s="40"/>
      <c r="I247" s="40"/>
      <c r="J247" s="45">
        <f>SUM(J210:J246)</f>
        <v>0</v>
      </c>
    </row>
    <row r="248" spans="1:10" s="42" customFormat="1" ht="20.25" x14ac:dyDescent="0.3">
      <c r="A248" s="51"/>
      <c r="B248" s="46" t="s">
        <v>189</v>
      </c>
      <c r="C248" s="47"/>
      <c r="D248" s="48"/>
      <c r="E248" s="48"/>
      <c r="F248" s="48"/>
      <c r="G248" s="48"/>
      <c r="H248" s="48"/>
      <c r="I248" s="76">
        <f>J247+J207+J112</f>
        <v>342331378.04623759</v>
      </c>
      <c r="J248" s="77"/>
    </row>
    <row r="249" spans="1:10" ht="25.5" x14ac:dyDescent="0.35">
      <c r="I249" s="68"/>
      <c r="J249" s="68"/>
    </row>
  </sheetData>
  <autoFilter ref="A4:J4" xr:uid="{9D8E7987-BC0F-4DB5-9479-A353B2C56A3B}"/>
  <mergeCells count="7">
    <mergeCell ref="I249:J249"/>
    <mergeCell ref="B1:J1"/>
    <mergeCell ref="B2:J2"/>
    <mergeCell ref="B3:J3"/>
    <mergeCell ref="B115:J115"/>
    <mergeCell ref="B208:J208"/>
    <mergeCell ref="I248:J24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9B6E1-7E30-4E59-844F-B3CDCB69DC2F}">
  <dimension ref="A1:O236"/>
  <sheetViews>
    <sheetView zoomScale="58" workbookViewId="0">
      <selection activeCell="C11" sqref="C11"/>
    </sheetView>
  </sheetViews>
  <sheetFormatPr defaultColWidth="105.42578125" defaultRowHeight="14.25" x14ac:dyDescent="0.2"/>
  <cols>
    <col min="1" max="1" width="58" style="27" customWidth="1"/>
    <col min="2" max="2" width="13.140625" style="28" customWidth="1"/>
    <col min="3" max="3" width="14.85546875" style="25" bestFit="1" customWidth="1"/>
    <col min="4" max="4" width="14.7109375" style="25" bestFit="1" customWidth="1"/>
    <col min="5" max="5" width="18.5703125" style="25" customWidth="1"/>
    <col min="6" max="6" width="16.42578125" style="25" customWidth="1"/>
    <col min="7" max="7" width="19.28515625" style="6" customWidth="1"/>
    <col min="8" max="8" width="21.42578125" style="6" customWidth="1"/>
    <col min="9" max="9" width="21.28515625" style="6" customWidth="1"/>
    <col min="10" max="10" width="13.85546875" style="6" customWidth="1"/>
    <col min="11" max="11" width="16.42578125" style="6" customWidth="1"/>
    <col min="12" max="12" width="16.5703125" style="6" customWidth="1"/>
    <col min="13" max="13" width="18.42578125" style="6" customWidth="1"/>
    <col min="14" max="14" width="33.5703125" style="6" customWidth="1"/>
    <col min="15" max="15" width="21" style="6" customWidth="1"/>
    <col min="16" max="16384" width="105.42578125" style="6"/>
  </cols>
  <sheetData>
    <row r="1" spans="1:15" ht="20.25" x14ac:dyDescent="0.3">
      <c r="A1" s="78" t="s">
        <v>150</v>
      </c>
      <c r="B1" s="78"/>
      <c r="C1" s="78"/>
      <c r="D1" s="78"/>
      <c r="E1" s="78"/>
      <c r="F1" s="78"/>
      <c r="G1" s="78"/>
      <c r="H1" s="78"/>
      <c r="I1" s="78"/>
      <c r="J1" s="78"/>
      <c r="K1" s="78"/>
      <c r="L1" s="78"/>
      <c r="M1" s="78"/>
      <c r="N1" s="78"/>
      <c r="O1" s="78"/>
    </row>
    <row r="2" spans="1:15" ht="42.75" x14ac:dyDescent="0.2">
      <c r="A2" s="29" t="s">
        <v>0</v>
      </c>
      <c r="B2" s="30" t="s">
        <v>1</v>
      </c>
      <c r="C2" s="31" t="s">
        <v>216</v>
      </c>
      <c r="D2" s="31" t="s">
        <v>204</v>
      </c>
      <c r="E2" s="30" t="s">
        <v>205</v>
      </c>
      <c r="F2" s="30" t="s">
        <v>206</v>
      </c>
      <c r="G2" s="30" t="s">
        <v>207</v>
      </c>
      <c r="H2" s="30" t="s">
        <v>208</v>
      </c>
      <c r="I2" s="30" t="s">
        <v>209</v>
      </c>
      <c r="J2" s="30" t="s">
        <v>210</v>
      </c>
      <c r="K2" s="30" t="s">
        <v>211</v>
      </c>
      <c r="L2" s="30" t="s">
        <v>212</v>
      </c>
      <c r="M2" s="31" t="s">
        <v>213</v>
      </c>
      <c r="N2" s="30" t="s">
        <v>214</v>
      </c>
      <c r="O2" s="31" t="s">
        <v>215</v>
      </c>
    </row>
    <row r="3" spans="1:15" x14ac:dyDescent="0.2">
      <c r="A3" s="23" t="s">
        <v>2</v>
      </c>
      <c r="B3" s="7"/>
      <c r="C3" s="8"/>
      <c r="D3" s="4"/>
      <c r="E3" s="4"/>
      <c r="F3" s="4"/>
      <c r="G3" s="5"/>
      <c r="H3" s="5"/>
      <c r="I3" s="5"/>
      <c r="J3" s="5"/>
      <c r="K3" s="5"/>
      <c r="L3" s="5"/>
      <c r="M3" s="5"/>
      <c r="N3" s="5"/>
      <c r="O3" s="5"/>
    </row>
    <row r="4" spans="1:15" ht="28.5" x14ac:dyDescent="0.2">
      <c r="A4" s="33" t="s">
        <v>153</v>
      </c>
      <c r="B4" s="10" t="s">
        <v>96</v>
      </c>
      <c r="C4" s="4">
        <v>14</v>
      </c>
      <c r="D4" s="4">
        <v>40427</v>
      </c>
      <c r="E4" s="11">
        <f>C4*D4</f>
        <v>565978</v>
      </c>
      <c r="F4" s="16">
        <f>E4*18%</f>
        <v>101876.04</v>
      </c>
      <c r="G4" s="16">
        <f>E4+F4</f>
        <v>667854.04</v>
      </c>
      <c r="H4" s="16">
        <f>G4*3%</f>
        <v>20035.621200000001</v>
      </c>
      <c r="I4" s="16">
        <f>G4+H4</f>
        <v>687889.66120000009</v>
      </c>
      <c r="J4" s="16">
        <f>I4*3%</f>
        <v>20636.689836000001</v>
      </c>
      <c r="K4" s="16">
        <f>I4*2%</f>
        <v>13757.793224000003</v>
      </c>
      <c r="L4" s="16">
        <f>I4*7.5%</f>
        <v>51591.724590000005</v>
      </c>
      <c r="M4" s="16">
        <f>I4+J4+K4+L4</f>
        <v>773875.86885000009</v>
      </c>
      <c r="N4" s="16">
        <f>M4*1%</f>
        <v>7738.758688500001</v>
      </c>
      <c r="O4" s="16">
        <f>M4+N4</f>
        <v>781614.62753850012</v>
      </c>
    </row>
    <row r="5" spans="1:15" ht="28.5" x14ac:dyDescent="0.2">
      <c r="A5" s="33" t="s">
        <v>154</v>
      </c>
      <c r="B5" s="10" t="s">
        <v>96</v>
      </c>
      <c r="C5" s="4">
        <v>84</v>
      </c>
      <c r="D5" s="4">
        <v>34321.519999999997</v>
      </c>
      <c r="E5" s="11">
        <f>C5*D5</f>
        <v>2883007.6799999997</v>
      </c>
      <c r="F5" s="16">
        <f>E5*18%</f>
        <v>518941.38239999994</v>
      </c>
      <c r="G5" s="16">
        <f>E5+F5</f>
        <v>3401949.0623999997</v>
      </c>
      <c r="H5" s="16">
        <f>G5*3%</f>
        <v>102058.47187199999</v>
      </c>
      <c r="I5" s="16">
        <f>G5+H5</f>
        <v>3504007.5342719997</v>
      </c>
      <c r="J5" s="16">
        <f>I5*3%</f>
        <v>105120.22602815999</v>
      </c>
      <c r="K5" s="16">
        <f>I5*2%</f>
        <v>70080.150685439992</v>
      </c>
      <c r="L5" s="16">
        <f>I5*7.5%</f>
        <v>262800.56507039996</v>
      </c>
      <c r="M5" s="16">
        <f>I5+J5+K5+L5</f>
        <v>3942008.4760559998</v>
      </c>
      <c r="N5" s="16">
        <f>M5*1%</f>
        <v>39420.084760559999</v>
      </c>
      <c r="O5" s="16">
        <f>M5+N5</f>
        <v>3981428.5608165599</v>
      </c>
    </row>
    <row r="6" spans="1:15" x14ac:dyDescent="0.2">
      <c r="A6" s="33" t="s">
        <v>155</v>
      </c>
      <c r="B6" s="10" t="s">
        <v>96</v>
      </c>
      <c r="C6" s="4">
        <v>200</v>
      </c>
      <c r="D6" s="4">
        <v>62705.93</v>
      </c>
      <c r="E6" s="11">
        <f>C6*D6</f>
        <v>12541186</v>
      </c>
      <c r="F6" s="16">
        <f>E6*18%</f>
        <v>2257413.48</v>
      </c>
      <c r="G6" s="16">
        <f>E6+F6</f>
        <v>14798599.48</v>
      </c>
      <c r="H6" s="16">
        <f>G6*3%</f>
        <v>443957.98440000002</v>
      </c>
      <c r="I6" s="16">
        <f>G6+H6</f>
        <v>15242557.464400001</v>
      </c>
      <c r="J6" s="16">
        <f>I6*3%</f>
        <v>457276.72393199999</v>
      </c>
      <c r="K6" s="16">
        <f>I6*2%</f>
        <v>304851.14928800002</v>
      </c>
      <c r="L6" s="16">
        <f>I6*7.5%</f>
        <v>1143191.8098299999</v>
      </c>
      <c r="M6" s="16">
        <f>I6+J6+K6+L6</f>
        <v>17147877.14745</v>
      </c>
      <c r="N6" s="16">
        <f>M6*1%</f>
        <v>171478.77147450001</v>
      </c>
      <c r="O6" s="16">
        <f>M6+N6</f>
        <v>17319355.918924499</v>
      </c>
    </row>
    <row r="7" spans="1:15" x14ac:dyDescent="0.2">
      <c r="A7" s="23" t="s">
        <v>3</v>
      </c>
      <c r="B7" s="10"/>
      <c r="C7" s="4"/>
      <c r="D7" s="4"/>
      <c r="E7" s="11"/>
      <c r="F7" s="16"/>
      <c r="G7" s="24"/>
      <c r="H7" s="24"/>
      <c r="I7" s="24"/>
      <c r="J7" s="24"/>
      <c r="K7" s="24"/>
      <c r="L7" s="24"/>
      <c r="M7" s="24"/>
      <c r="N7" s="24"/>
      <c r="O7" s="24"/>
    </row>
    <row r="8" spans="1:15" x14ac:dyDescent="0.2">
      <c r="A8" s="3" t="s">
        <v>156</v>
      </c>
      <c r="B8" s="14" t="s">
        <v>95</v>
      </c>
      <c r="C8" s="4">
        <v>43280</v>
      </c>
      <c r="D8" s="4">
        <v>221.52</v>
      </c>
      <c r="E8" s="11">
        <f t="shared" ref="E8:E11" si="0">C8*D8</f>
        <v>9587385.5999999996</v>
      </c>
      <c r="F8" s="16">
        <f t="shared" ref="F8:F11" si="1">E8*18%</f>
        <v>1725729.4079999998</v>
      </c>
      <c r="G8" s="16">
        <f t="shared" ref="G8:G11" si="2">E8+F8</f>
        <v>11313115.007999999</v>
      </c>
      <c r="H8" s="16">
        <f t="shared" ref="H8:H11" si="3">G8*3%</f>
        <v>339393.45023999998</v>
      </c>
      <c r="I8" s="16">
        <f t="shared" ref="I8:I11" si="4">G8+H8</f>
        <v>11652508.458239999</v>
      </c>
      <c r="J8" s="16">
        <f t="shared" ref="J8:J11" si="5">I8*3%</f>
        <v>349575.25374719995</v>
      </c>
      <c r="K8" s="16">
        <f t="shared" ref="K8:K11" si="6">I8*2%</f>
        <v>233050.16916479997</v>
      </c>
      <c r="L8" s="16">
        <f t="shared" ref="L8:L11" si="7">I8*7.5%</f>
        <v>873938.13436799985</v>
      </c>
      <c r="M8" s="16">
        <f t="shared" ref="M8:M11" si="8">I8+J8+K8+L8</f>
        <v>13109072.015519999</v>
      </c>
      <c r="N8" s="16">
        <f t="shared" ref="N8:N11" si="9">M8*1%</f>
        <v>131090.72015519999</v>
      </c>
      <c r="O8" s="16">
        <f t="shared" ref="O8:O11" si="10">M8+N8</f>
        <v>13240162.735675199</v>
      </c>
    </row>
    <row r="9" spans="1:15" x14ac:dyDescent="0.2">
      <c r="A9" s="3" t="s">
        <v>157</v>
      </c>
      <c r="B9" s="14" t="s">
        <v>95</v>
      </c>
      <c r="C9" s="4">
        <v>1855.56</v>
      </c>
      <c r="D9" s="4">
        <v>74.800000000000011</v>
      </c>
      <c r="E9" s="11">
        <f t="shared" si="0"/>
        <v>138795.88800000001</v>
      </c>
      <c r="F9" s="16">
        <f t="shared" si="1"/>
        <v>24983.259839999999</v>
      </c>
      <c r="G9" s="16">
        <f t="shared" si="2"/>
        <v>163779.14783999999</v>
      </c>
      <c r="H9" s="16">
        <f t="shared" si="3"/>
        <v>4913.3744351999994</v>
      </c>
      <c r="I9" s="16">
        <f t="shared" si="4"/>
        <v>168692.5222752</v>
      </c>
      <c r="J9" s="16">
        <f t="shared" si="5"/>
        <v>5060.7756682559993</v>
      </c>
      <c r="K9" s="16">
        <f t="shared" si="6"/>
        <v>3373.8504455040002</v>
      </c>
      <c r="L9" s="16">
        <f t="shared" si="7"/>
        <v>12651.93917064</v>
      </c>
      <c r="M9" s="16">
        <f t="shared" si="8"/>
        <v>189779.08755959998</v>
      </c>
      <c r="N9" s="16">
        <f t="shared" si="9"/>
        <v>1897.7908755959998</v>
      </c>
      <c r="O9" s="16">
        <f t="shared" si="10"/>
        <v>191676.87843519598</v>
      </c>
    </row>
    <row r="10" spans="1:15" x14ac:dyDescent="0.2">
      <c r="A10" s="6" t="s">
        <v>158</v>
      </c>
      <c r="B10" s="14" t="s">
        <v>95</v>
      </c>
      <c r="C10" s="4">
        <f>47580+1560</f>
        <v>49140</v>
      </c>
      <c r="D10" s="4">
        <v>3116</v>
      </c>
      <c r="E10" s="11">
        <f t="shared" si="0"/>
        <v>153120240</v>
      </c>
      <c r="F10" s="16">
        <f t="shared" si="1"/>
        <v>27561643.199999999</v>
      </c>
      <c r="G10" s="16">
        <f t="shared" si="2"/>
        <v>180681883.19999999</v>
      </c>
      <c r="H10" s="16">
        <f t="shared" si="3"/>
        <v>5420456.4959999993</v>
      </c>
      <c r="I10" s="16">
        <f t="shared" si="4"/>
        <v>186102339.69599998</v>
      </c>
      <c r="J10" s="16">
        <f t="shared" si="5"/>
        <v>5583070.1908799987</v>
      </c>
      <c r="K10" s="16">
        <f t="shared" si="6"/>
        <v>3722046.7939199996</v>
      </c>
      <c r="L10" s="16">
        <f t="shared" si="7"/>
        <v>13957675.477199998</v>
      </c>
      <c r="M10" s="16">
        <f t="shared" si="8"/>
        <v>209365132.15799999</v>
      </c>
      <c r="N10" s="16">
        <f t="shared" si="9"/>
        <v>2093651.32158</v>
      </c>
      <c r="O10" s="16">
        <f t="shared" si="10"/>
        <v>211458783.47957999</v>
      </c>
    </row>
    <row r="11" spans="1:15" x14ac:dyDescent="0.2">
      <c r="A11" s="3" t="s">
        <v>159</v>
      </c>
      <c r="B11" s="14" t="s">
        <v>95</v>
      </c>
      <c r="C11" s="4">
        <f>31724-13513.6</f>
        <v>18210.400000000001</v>
      </c>
      <c r="D11" s="4">
        <v>2040</v>
      </c>
      <c r="E11" s="11">
        <f t="shared" si="0"/>
        <v>37149216</v>
      </c>
      <c r="F11" s="16">
        <f t="shared" si="1"/>
        <v>6686858.8799999999</v>
      </c>
      <c r="G11" s="16">
        <f t="shared" si="2"/>
        <v>43836074.880000003</v>
      </c>
      <c r="H11" s="16">
        <f t="shared" si="3"/>
        <v>1315082.2464000001</v>
      </c>
      <c r="I11" s="16">
        <f t="shared" si="4"/>
        <v>45151157.126400001</v>
      </c>
      <c r="J11" s="16">
        <f t="shared" si="5"/>
        <v>1354534.713792</v>
      </c>
      <c r="K11" s="16">
        <f t="shared" si="6"/>
        <v>903023.14252800005</v>
      </c>
      <c r="L11" s="16">
        <f t="shared" si="7"/>
        <v>3386336.7844799999</v>
      </c>
      <c r="M11" s="16">
        <f t="shared" si="8"/>
        <v>50795051.767200001</v>
      </c>
      <c r="N11" s="16">
        <f t="shared" si="9"/>
        <v>507950.51767200005</v>
      </c>
      <c r="O11" s="16">
        <f t="shared" si="10"/>
        <v>51303002.284872003</v>
      </c>
    </row>
    <row r="12" spans="1:15" x14ac:dyDescent="0.2">
      <c r="A12" s="23" t="s">
        <v>4</v>
      </c>
      <c r="B12" s="7"/>
      <c r="C12" s="8"/>
      <c r="D12" s="4"/>
      <c r="E12" s="11"/>
      <c r="F12" s="16"/>
      <c r="G12" s="24"/>
      <c r="H12" s="24"/>
      <c r="I12" s="24"/>
      <c r="J12" s="24"/>
      <c r="K12" s="24"/>
      <c r="L12" s="24"/>
      <c r="M12" s="24"/>
      <c r="N12" s="24"/>
      <c r="O12" s="24"/>
    </row>
    <row r="13" spans="1:15" x14ac:dyDescent="0.2">
      <c r="A13" s="3" t="s">
        <v>5</v>
      </c>
      <c r="B13" s="10" t="s">
        <v>96</v>
      </c>
      <c r="C13" s="4">
        <v>9</v>
      </c>
      <c r="D13" s="4">
        <v>3018066</v>
      </c>
      <c r="E13" s="11">
        <f t="shared" ref="E13:E32" si="11">C13*D13</f>
        <v>27162594</v>
      </c>
      <c r="F13" s="16">
        <f t="shared" ref="F13:F32" si="12">E13*18%</f>
        <v>4889266.92</v>
      </c>
      <c r="G13" s="16">
        <f t="shared" ref="G13:G32" si="13">E13+F13</f>
        <v>32051860.920000002</v>
      </c>
      <c r="H13" s="16">
        <f t="shared" ref="H13:H32" si="14">G13*3%</f>
        <v>961555.82759999996</v>
      </c>
      <c r="I13" s="16">
        <f t="shared" ref="I13:I32" si="15">G13+H13</f>
        <v>33013416.7476</v>
      </c>
      <c r="J13" s="16">
        <f t="shared" ref="J13:J32" si="16">I13*3%</f>
        <v>990402.50242799998</v>
      </c>
      <c r="K13" s="16">
        <f t="shared" ref="K13:K32" si="17">I13*2%</f>
        <v>660268.33495200006</v>
      </c>
      <c r="L13" s="16">
        <f t="shared" ref="L13:L32" si="18">I13*7.5%</f>
        <v>2476006.2560700001</v>
      </c>
      <c r="M13" s="16">
        <f t="shared" ref="M13:M32" si="19">I13+J13+K13+L13</f>
        <v>37140093.841049999</v>
      </c>
      <c r="N13" s="16">
        <f t="shared" ref="N13:N32" si="20">M13*1%</f>
        <v>371400.93841050001</v>
      </c>
      <c r="O13" s="16">
        <f t="shared" ref="O13:O32" si="21">M13+N13</f>
        <v>37511494.779460497</v>
      </c>
    </row>
    <row r="14" spans="1:15" x14ac:dyDescent="0.2">
      <c r="A14" s="3" t="s">
        <v>6</v>
      </c>
      <c r="B14" s="10" t="s">
        <v>96</v>
      </c>
      <c r="C14" s="4">
        <v>9</v>
      </c>
      <c r="D14" s="4">
        <v>121744</v>
      </c>
      <c r="E14" s="11">
        <f t="shared" si="11"/>
        <v>1095696</v>
      </c>
      <c r="F14" s="16">
        <f t="shared" si="12"/>
        <v>197225.28</v>
      </c>
      <c r="G14" s="16">
        <f t="shared" si="13"/>
        <v>1292921.28</v>
      </c>
      <c r="H14" s="16">
        <f t="shared" si="14"/>
        <v>38787.638399999996</v>
      </c>
      <c r="I14" s="16">
        <f t="shared" si="15"/>
        <v>1331708.9184000001</v>
      </c>
      <c r="J14" s="16">
        <f t="shared" si="16"/>
        <v>39951.267551999998</v>
      </c>
      <c r="K14" s="16">
        <f t="shared" si="17"/>
        <v>26634.178368000001</v>
      </c>
      <c r="L14" s="16">
        <f t="shared" si="18"/>
        <v>99878.168879999997</v>
      </c>
      <c r="M14" s="16">
        <f t="shared" si="19"/>
        <v>1498172.5332000002</v>
      </c>
      <c r="N14" s="16">
        <f t="shared" si="20"/>
        <v>14981.725332000002</v>
      </c>
      <c r="O14" s="16">
        <f t="shared" si="21"/>
        <v>1513154.2585320002</v>
      </c>
    </row>
    <row r="15" spans="1:15" x14ac:dyDescent="0.2">
      <c r="A15" s="3" t="s">
        <v>7</v>
      </c>
      <c r="B15" s="10" t="s">
        <v>96</v>
      </c>
      <c r="C15" s="4">
        <v>9</v>
      </c>
      <c r="D15" s="4">
        <v>100000</v>
      </c>
      <c r="E15" s="11">
        <f t="shared" si="11"/>
        <v>900000</v>
      </c>
      <c r="F15" s="16">
        <f t="shared" si="12"/>
        <v>162000</v>
      </c>
      <c r="G15" s="16">
        <f t="shared" si="13"/>
        <v>1062000</v>
      </c>
      <c r="H15" s="16">
        <f t="shared" si="14"/>
        <v>31860</v>
      </c>
      <c r="I15" s="16">
        <f t="shared" si="15"/>
        <v>1093860</v>
      </c>
      <c r="J15" s="16">
        <f t="shared" si="16"/>
        <v>32815.799999999996</v>
      </c>
      <c r="K15" s="16">
        <f t="shared" si="17"/>
        <v>21877.200000000001</v>
      </c>
      <c r="L15" s="16">
        <f t="shared" si="18"/>
        <v>82039.5</v>
      </c>
      <c r="M15" s="16">
        <f t="shared" si="19"/>
        <v>1230592.5</v>
      </c>
      <c r="N15" s="16">
        <f t="shared" si="20"/>
        <v>12305.925000000001</v>
      </c>
      <c r="O15" s="16">
        <f t="shared" si="21"/>
        <v>1242898.425</v>
      </c>
    </row>
    <row r="16" spans="1:15" x14ac:dyDescent="0.2">
      <c r="A16" s="3" t="s">
        <v>8</v>
      </c>
      <c r="B16" s="10" t="s">
        <v>116</v>
      </c>
      <c r="C16" s="4">
        <v>9</v>
      </c>
      <c r="D16" s="4">
        <v>72</v>
      </c>
      <c r="E16" s="11">
        <f t="shared" si="11"/>
        <v>648</v>
      </c>
      <c r="F16" s="16">
        <f t="shared" si="12"/>
        <v>116.64</v>
      </c>
      <c r="G16" s="16">
        <f t="shared" si="13"/>
        <v>764.64</v>
      </c>
      <c r="H16" s="16">
        <f t="shared" si="14"/>
        <v>22.9392</v>
      </c>
      <c r="I16" s="16">
        <f t="shared" si="15"/>
        <v>787.57920000000001</v>
      </c>
      <c r="J16" s="16">
        <f t="shared" si="16"/>
        <v>23.627375999999998</v>
      </c>
      <c r="K16" s="16">
        <f t="shared" si="17"/>
        <v>15.751584000000001</v>
      </c>
      <c r="L16" s="16">
        <f t="shared" si="18"/>
        <v>59.068439999999995</v>
      </c>
      <c r="M16" s="16">
        <f t="shared" si="19"/>
        <v>886.02660000000003</v>
      </c>
      <c r="N16" s="16">
        <f t="shared" si="20"/>
        <v>8.8602660000000011</v>
      </c>
      <c r="O16" s="16">
        <f t="shared" si="21"/>
        <v>894.88686600000005</v>
      </c>
    </row>
    <row r="17" spans="1:15" x14ac:dyDescent="0.2">
      <c r="A17" s="3" t="s">
        <v>9</v>
      </c>
      <c r="B17" s="10" t="s">
        <v>96</v>
      </c>
      <c r="C17" s="4">
        <v>288</v>
      </c>
      <c r="D17" s="4">
        <v>650</v>
      </c>
      <c r="E17" s="11">
        <f t="shared" si="11"/>
        <v>187200</v>
      </c>
      <c r="F17" s="16">
        <f t="shared" si="12"/>
        <v>33696</v>
      </c>
      <c r="G17" s="16">
        <f t="shared" si="13"/>
        <v>220896</v>
      </c>
      <c r="H17" s="16">
        <f t="shared" si="14"/>
        <v>6626.88</v>
      </c>
      <c r="I17" s="16">
        <f t="shared" si="15"/>
        <v>227522.88</v>
      </c>
      <c r="J17" s="16">
        <f t="shared" si="16"/>
        <v>6825.6863999999996</v>
      </c>
      <c r="K17" s="16">
        <f t="shared" si="17"/>
        <v>4550.4576000000006</v>
      </c>
      <c r="L17" s="16">
        <f t="shared" si="18"/>
        <v>17064.216</v>
      </c>
      <c r="M17" s="16">
        <f t="shared" si="19"/>
        <v>255963.24</v>
      </c>
      <c r="N17" s="16">
        <f t="shared" si="20"/>
        <v>2559.6324</v>
      </c>
      <c r="O17" s="16">
        <f t="shared" si="21"/>
        <v>258522.87239999999</v>
      </c>
    </row>
    <row r="18" spans="1:15" x14ac:dyDescent="0.2">
      <c r="A18" s="3" t="s">
        <v>10</v>
      </c>
      <c r="B18" s="10" t="s">
        <v>96</v>
      </c>
      <c r="C18" s="4">
        <v>144</v>
      </c>
      <c r="D18" s="4">
        <v>467.94</v>
      </c>
      <c r="E18" s="11">
        <f t="shared" si="11"/>
        <v>67383.360000000001</v>
      </c>
      <c r="F18" s="16">
        <f t="shared" si="12"/>
        <v>12129.004799999999</v>
      </c>
      <c r="G18" s="16">
        <f t="shared" si="13"/>
        <v>79512.364799999996</v>
      </c>
      <c r="H18" s="16">
        <f t="shared" si="14"/>
        <v>2385.3709439999998</v>
      </c>
      <c r="I18" s="16">
        <f t="shared" si="15"/>
        <v>81897.735743999991</v>
      </c>
      <c r="J18" s="16">
        <f t="shared" si="16"/>
        <v>2456.9320723199994</v>
      </c>
      <c r="K18" s="16">
        <f t="shared" si="17"/>
        <v>1637.9547148799998</v>
      </c>
      <c r="L18" s="16">
        <f t="shared" si="18"/>
        <v>6142.3301807999987</v>
      </c>
      <c r="M18" s="16">
        <f t="shared" si="19"/>
        <v>92134.952711999984</v>
      </c>
      <c r="N18" s="16">
        <f t="shared" si="20"/>
        <v>921.34952711999983</v>
      </c>
      <c r="O18" s="16">
        <f t="shared" si="21"/>
        <v>93056.302239119977</v>
      </c>
    </row>
    <row r="19" spans="1:15" x14ac:dyDescent="0.2">
      <c r="A19" s="3" t="s">
        <v>11</v>
      </c>
      <c r="B19" s="10" t="s">
        <v>96</v>
      </c>
      <c r="C19" s="4">
        <v>9</v>
      </c>
      <c r="D19" s="4">
        <v>15385</v>
      </c>
      <c r="E19" s="11">
        <f t="shared" si="11"/>
        <v>138465</v>
      </c>
      <c r="F19" s="16">
        <f t="shared" si="12"/>
        <v>24923.7</v>
      </c>
      <c r="G19" s="16">
        <f t="shared" si="13"/>
        <v>163388.70000000001</v>
      </c>
      <c r="H19" s="16">
        <f t="shared" si="14"/>
        <v>4901.6610000000001</v>
      </c>
      <c r="I19" s="16">
        <f t="shared" si="15"/>
        <v>168290.361</v>
      </c>
      <c r="J19" s="16">
        <f t="shared" si="16"/>
        <v>5048.71083</v>
      </c>
      <c r="K19" s="16">
        <f t="shared" si="17"/>
        <v>3365.8072200000001</v>
      </c>
      <c r="L19" s="16">
        <f t="shared" si="18"/>
        <v>12621.777075</v>
      </c>
      <c r="M19" s="16">
        <f t="shared" si="19"/>
        <v>189326.65612499998</v>
      </c>
      <c r="N19" s="16">
        <f t="shared" si="20"/>
        <v>1893.2665612499998</v>
      </c>
      <c r="O19" s="16">
        <f t="shared" si="21"/>
        <v>191219.92268624998</v>
      </c>
    </row>
    <row r="20" spans="1:15" x14ac:dyDescent="0.2">
      <c r="A20" s="3" t="s">
        <v>12</v>
      </c>
      <c r="B20" s="10" t="s">
        <v>96</v>
      </c>
      <c r="C20" s="4">
        <v>9</v>
      </c>
      <c r="D20" s="4">
        <v>7682</v>
      </c>
      <c r="E20" s="11">
        <f t="shared" si="11"/>
        <v>69138</v>
      </c>
      <c r="F20" s="16">
        <f t="shared" si="12"/>
        <v>12444.84</v>
      </c>
      <c r="G20" s="16">
        <f t="shared" si="13"/>
        <v>81582.84</v>
      </c>
      <c r="H20" s="16">
        <f t="shared" si="14"/>
        <v>2447.4851999999996</v>
      </c>
      <c r="I20" s="16">
        <f t="shared" si="15"/>
        <v>84030.325199999992</v>
      </c>
      <c r="J20" s="16">
        <f t="shared" si="16"/>
        <v>2520.9097559999996</v>
      </c>
      <c r="K20" s="16">
        <f t="shared" si="17"/>
        <v>1680.6065039999999</v>
      </c>
      <c r="L20" s="16">
        <f t="shared" si="18"/>
        <v>6302.2743899999996</v>
      </c>
      <c r="M20" s="16">
        <f t="shared" si="19"/>
        <v>94534.115849999987</v>
      </c>
      <c r="N20" s="16">
        <f t="shared" si="20"/>
        <v>945.34115849999989</v>
      </c>
      <c r="O20" s="16">
        <f t="shared" si="21"/>
        <v>95479.457008499987</v>
      </c>
    </row>
    <row r="21" spans="1:15" x14ac:dyDescent="0.2">
      <c r="A21" s="3" t="s">
        <v>13</v>
      </c>
      <c r="B21" s="10" t="s">
        <v>96</v>
      </c>
      <c r="C21" s="4">
        <v>9</v>
      </c>
      <c r="D21" s="4">
        <v>18500</v>
      </c>
      <c r="E21" s="11">
        <f t="shared" si="11"/>
        <v>166500</v>
      </c>
      <c r="F21" s="16">
        <f t="shared" si="12"/>
        <v>29970</v>
      </c>
      <c r="G21" s="16">
        <f t="shared" si="13"/>
        <v>196470</v>
      </c>
      <c r="H21" s="16">
        <f t="shared" si="14"/>
        <v>5894.0999999999995</v>
      </c>
      <c r="I21" s="16">
        <f t="shared" si="15"/>
        <v>202364.1</v>
      </c>
      <c r="J21" s="16">
        <f t="shared" si="16"/>
        <v>6070.9229999999998</v>
      </c>
      <c r="K21" s="16">
        <f t="shared" si="17"/>
        <v>4047.2820000000002</v>
      </c>
      <c r="L21" s="16">
        <f t="shared" si="18"/>
        <v>15177.307499999999</v>
      </c>
      <c r="M21" s="16">
        <f t="shared" si="19"/>
        <v>227659.61250000002</v>
      </c>
      <c r="N21" s="16">
        <f t="shared" si="20"/>
        <v>2276.596125</v>
      </c>
      <c r="O21" s="16">
        <f t="shared" si="21"/>
        <v>229936.20862500003</v>
      </c>
    </row>
    <row r="22" spans="1:15" ht="28.5" x14ac:dyDescent="0.2">
      <c r="A22" s="3" t="s">
        <v>14</v>
      </c>
      <c r="B22" s="10" t="s">
        <v>95</v>
      </c>
      <c r="C22" s="4">
        <v>360</v>
      </c>
      <c r="D22" s="4">
        <v>204.87</v>
      </c>
      <c r="E22" s="11">
        <f t="shared" si="11"/>
        <v>73753.2</v>
      </c>
      <c r="F22" s="16">
        <f t="shared" si="12"/>
        <v>13275.575999999999</v>
      </c>
      <c r="G22" s="16">
        <f t="shared" si="13"/>
        <v>87028.775999999998</v>
      </c>
      <c r="H22" s="16">
        <f t="shared" si="14"/>
        <v>2610.86328</v>
      </c>
      <c r="I22" s="16">
        <f t="shared" si="15"/>
        <v>89639.639280000003</v>
      </c>
      <c r="J22" s="16">
        <f t="shared" si="16"/>
        <v>2689.1891783999999</v>
      </c>
      <c r="K22" s="16">
        <f t="shared" si="17"/>
        <v>1792.7927856000001</v>
      </c>
      <c r="L22" s="16">
        <f t="shared" si="18"/>
        <v>6722.9729459999999</v>
      </c>
      <c r="M22" s="16">
        <f t="shared" si="19"/>
        <v>100844.59419</v>
      </c>
      <c r="N22" s="16">
        <f t="shared" si="20"/>
        <v>1008.4459419000001</v>
      </c>
      <c r="O22" s="16">
        <f t="shared" si="21"/>
        <v>101853.04013190001</v>
      </c>
    </row>
    <row r="23" spans="1:15" ht="28.5" x14ac:dyDescent="0.2">
      <c r="A23" s="3" t="s">
        <v>15</v>
      </c>
      <c r="B23" s="10" t="s">
        <v>95</v>
      </c>
      <c r="C23" s="4">
        <v>360</v>
      </c>
      <c r="D23" s="4">
        <v>305.58</v>
      </c>
      <c r="E23" s="11">
        <f t="shared" si="11"/>
        <v>110008.79999999999</v>
      </c>
      <c r="F23" s="16">
        <f t="shared" si="12"/>
        <v>19801.583999999999</v>
      </c>
      <c r="G23" s="16">
        <f t="shared" si="13"/>
        <v>129810.38399999999</v>
      </c>
      <c r="H23" s="16">
        <f t="shared" si="14"/>
        <v>3894.3115199999997</v>
      </c>
      <c r="I23" s="16">
        <f t="shared" si="15"/>
        <v>133704.69551999998</v>
      </c>
      <c r="J23" s="16">
        <f t="shared" si="16"/>
        <v>4011.1408655999994</v>
      </c>
      <c r="K23" s="16">
        <f t="shared" si="17"/>
        <v>2674.0939103999995</v>
      </c>
      <c r="L23" s="16">
        <f t="shared" si="18"/>
        <v>10027.852163999998</v>
      </c>
      <c r="M23" s="16">
        <f t="shared" si="19"/>
        <v>150417.78245999999</v>
      </c>
      <c r="N23" s="16">
        <f t="shared" si="20"/>
        <v>1504.1778245999999</v>
      </c>
      <c r="O23" s="16">
        <f t="shared" si="21"/>
        <v>151921.96028459998</v>
      </c>
    </row>
    <row r="24" spans="1:15" ht="42.75" x14ac:dyDescent="0.2">
      <c r="A24" s="3" t="s">
        <v>16</v>
      </c>
      <c r="B24" s="10" t="s">
        <v>95</v>
      </c>
      <c r="C24" s="4">
        <v>360</v>
      </c>
      <c r="D24" s="4">
        <v>275.23</v>
      </c>
      <c r="E24" s="11">
        <f t="shared" si="11"/>
        <v>99082.8</v>
      </c>
      <c r="F24" s="16">
        <f t="shared" si="12"/>
        <v>17834.903999999999</v>
      </c>
      <c r="G24" s="16">
        <f t="shared" si="13"/>
        <v>116917.704</v>
      </c>
      <c r="H24" s="16">
        <f t="shared" si="14"/>
        <v>3507.5311199999996</v>
      </c>
      <c r="I24" s="16">
        <f t="shared" si="15"/>
        <v>120425.23512</v>
      </c>
      <c r="J24" s="16">
        <f t="shared" si="16"/>
        <v>3612.7570535999998</v>
      </c>
      <c r="K24" s="16">
        <f t="shared" si="17"/>
        <v>2408.5047024</v>
      </c>
      <c r="L24" s="16">
        <f t="shared" si="18"/>
        <v>9031.8926339999998</v>
      </c>
      <c r="M24" s="16">
        <f t="shared" si="19"/>
        <v>135478.38950999998</v>
      </c>
      <c r="N24" s="16">
        <f t="shared" si="20"/>
        <v>1354.7838950999999</v>
      </c>
      <c r="O24" s="16">
        <f t="shared" si="21"/>
        <v>136833.17340509998</v>
      </c>
    </row>
    <row r="25" spans="1:15" x14ac:dyDescent="0.2">
      <c r="A25" s="3" t="s">
        <v>17</v>
      </c>
      <c r="B25" s="10" t="s">
        <v>95</v>
      </c>
      <c r="C25" s="4">
        <v>180</v>
      </c>
      <c r="D25" s="4">
        <v>165.25</v>
      </c>
      <c r="E25" s="11">
        <f t="shared" si="11"/>
        <v>29745</v>
      </c>
      <c r="F25" s="16">
        <f t="shared" si="12"/>
        <v>5354.0999999999995</v>
      </c>
      <c r="G25" s="16">
        <f t="shared" si="13"/>
        <v>35099.1</v>
      </c>
      <c r="H25" s="16">
        <f t="shared" si="14"/>
        <v>1052.973</v>
      </c>
      <c r="I25" s="16">
        <f t="shared" si="15"/>
        <v>36152.072999999997</v>
      </c>
      <c r="J25" s="16">
        <f t="shared" si="16"/>
        <v>1084.5621899999999</v>
      </c>
      <c r="K25" s="16">
        <f t="shared" si="17"/>
        <v>723.04145999999992</v>
      </c>
      <c r="L25" s="16">
        <f t="shared" si="18"/>
        <v>2711.4054749999996</v>
      </c>
      <c r="M25" s="16">
        <f t="shared" si="19"/>
        <v>40671.082124999994</v>
      </c>
      <c r="N25" s="16">
        <f t="shared" si="20"/>
        <v>406.71082124999992</v>
      </c>
      <c r="O25" s="16">
        <f t="shared" si="21"/>
        <v>41077.792946249996</v>
      </c>
    </row>
    <row r="26" spans="1:15" x14ac:dyDescent="0.2">
      <c r="A26" s="3" t="s">
        <v>18</v>
      </c>
      <c r="B26" s="10" t="s">
        <v>95</v>
      </c>
      <c r="C26" s="4">
        <v>90</v>
      </c>
      <c r="D26" s="4">
        <v>150</v>
      </c>
      <c r="E26" s="11">
        <f t="shared" si="11"/>
        <v>13500</v>
      </c>
      <c r="F26" s="16">
        <f t="shared" si="12"/>
        <v>2430</v>
      </c>
      <c r="G26" s="16">
        <f t="shared" si="13"/>
        <v>15930</v>
      </c>
      <c r="H26" s="16">
        <f t="shared" si="14"/>
        <v>477.9</v>
      </c>
      <c r="I26" s="16">
        <f t="shared" si="15"/>
        <v>16407.900000000001</v>
      </c>
      <c r="J26" s="16">
        <f t="shared" si="16"/>
        <v>492.23700000000002</v>
      </c>
      <c r="K26" s="16">
        <f t="shared" si="17"/>
        <v>328.15800000000002</v>
      </c>
      <c r="L26" s="16">
        <f t="shared" si="18"/>
        <v>1230.5925</v>
      </c>
      <c r="M26" s="16">
        <f t="shared" si="19"/>
        <v>18458.887500000001</v>
      </c>
      <c r="N26" s="16">
        <f t="shared" si="20"/>
        <v>184.588875</v>
      </c>
      <c r="O26" s="16">
        <f t="shared" si="21"/>
        <v>18643.476375000002</v>
      </c>
    </row>
    <row r="27" spans="1:15" x14ac:dyDescent="0.2">
      <c r="A27" s="3" t="s">
        <v>19</v>
      </c>
      <c r="B27" s="10" t="s">
        <v>95</v>
      </c>
      <c r="C27" s="4">
        <v>180</v>
      </c>
      <c r="D27" s="4">
        <v>148.43</v>
      </c>
      <c r="E27" s="11">
        <f t="shared" si="11"/>
        <v>26717.4</v>
      </c>
      <c r="F27" s="16">
        <f t="shared" si="12"/>
        <v>4809.1320000000005</v>
      </c>
      <c r="G27" s="16">
        <f t="shared" si="13"/>
        <v>31526.532000000003</v>
      </c>
      <c r="H27" s="16">
        <f t="shared" si="14"/>
        <v>945.79596000000004</v>
      </c>
      <c r="I27" s="16">
        <f t="shared" si="15"/>
        <v>32472.327960000002</v>
      </c>
      <c r="J27" s="16">
        <f t="shared" si="16"/>
        <v>974.16983879999998</v>
      </c>
      <c r="K27" s="16">
        <f t="shared" si="17"/>
        <v>649.44655920000002</v>
      </c>
      <c r="L27" s="16">
        <f t="shared" si="18"/>
        <v>2435.4245970000002</v>
      </c>
      <c r="M27" s="16">
        <f t="shared" si="19"/>
        <v>36531.368954999998</v>
      </c>
      <c r="N27" s="16">
        <f t="shared" si="20"/>
        <v>365.31368954999999</v>
      </c>
      <c r="O27" s="16">
        <f t="shared" si="21"/>
        <v>36896.682644549997</v>
      </c>
    </row>
    <row r="28" spans="1:15" x14ac:dyDescent="0.2">
      <c r="A28" s="3" t="s">
        <v>20</v>
      </c>
      <c r="B28" s="10" t="s">
        <v>95</v>
      </c>
      <c r="C28" s="4">
        <v>180</v>
      </c>
      <c r="D28" s="4">
        <v>45.87</v>
      </c>
      <c r="E28" s="11">
        <f t="shared" si="11"/>
        <v>8256.6</v>
      </c>
      <c r="F28" s="16">
        <f t="shared" si="12"/>
        <v>1486.1880000000001</v>
      </c>
      <c r="G28" s="16">
        <f t="shared" si="13"/>
        <v>9742.7880000000005</v>
      </c>
      <c r="H28" s="16">
        <f t="shared" si="14"/>
        <v>292.28363999999999</v>
      </c>
      <c r="I28" s="16">
        <f t="shared" si="15"/>
        <v>10035.07164</v>
      </c>
      <c r="J28" s="16">
        <f t="shared" si="16"/>
        <v>301.05214919999997</v>
      </c>
      <c r="K28" s="16">
        <f t="shared" si="17"/>
        <v>200.70143280000002</v>
      </c>
      <c r="L28" s="16">
        <f t="shared" si="18"/>
        <v>752.63037299999996</v>
      </c>
      <c r="M28" s="16">
        <f t="shared" si="19"/>
        <v>11289.455595000001</v>
      </c>
      <c r="N28" s="16">
        <f t="shared" si="20"/>
        <v>112.89455595000001</v>
      </c>
      <c r="O28" s="16">
        <f t="shared" si="21"/>
        <v>11402.350150950002</v>
      </c>
    </row>
    <row r="29" spans="1:15" x14ac:dyDescent="0.2">
      <c r="A29" s="3" t="s">
        <v>21</v>
      </c>
      <c r="B29" s="10" t="s">
        <v>95</v>
      </c>
      <c r="C29" s="4">
        <v>180</v>
      </c>
      <c r="D29" s="4">
        <v>89.45</v>
      </c>
      <c r="E29" s="11">
        <f t="shared" si="11"/>
        <v>16101</v>
      </c>
      <c r="F29" s="16">
        <f t="shared" si="12"/>
        <v>2898.18</v>
      </c>
      <c r="G29" s="16">
        <f t="shared" si="13"/>
        <v>18999.18</v>
      </c>
      <c r="H29" s="16">
        <f t="shared" si="14"/>
        <v>569.97540000000004</v>
      </c>
      <c r="I29" s="16">
        <f t="shared" si="15"/>
        <v>19569.1554</v>
      </c>
      <c r="J29" s="16">
        <f t="shared" si="16"/>
        <v>587.07466199999999</v>
      </c>
      <c r="K29" s="16">
        <f t="shared" si="17"/>
        <v>391.38310799999999</v>
      </c>
      <c r="L29" s="16">
        <f t="shared" si="18"/>
        <v>1467.686655</v>
      </c>
      <c r="M29" s="16">
        <f t="shared" si="19"/>
        <v>22015.299824999998</v>
      </c>
      <c r="N29" s="16">
        <f t="shared" si="20"/>
        <v>220.15299825</v>
      </c>
      <c r="O29" s="16">
        <f t="shared" si="21"/>
        <v>22235.452823249998</v>
      </c>
    </row>
    <row r="30" spans="1:15" x14ac:dyDescent="0.2">
      <c r="A30" s="3" t="s">
        <v>22</v>
      </c>
      <c r="B30" s="10" t="s">
        <v>96</v>
      </c>
      <c r="C30" s="4">
        <v>18</v>
      </c>
      <c r="D30" s="4">
        <v>18651</v>
      </c>
      <c r="E30" s="11">
        <f t="shared" si="11"/>
        <v>335718</v>
      </c>
      <c r="F30" s="16">
        <f t="shared" si="12"/>
        <v>60429.24</v>
      </c>
      <c r="G30" s="16">
        <f t="shared" si="13"/>
        <v>396147.24</v>
      </c>
      <c r="H30" s="16">
        <f t="shared" si="14"/>
        <v>11884.4172</v>
      </c>
      <c r="I30" s="16">
        <f t="shared" si="15"/>
        <v>408031.65720000002</v>
      </c>
      <c r="J30" s="16">
        <f t="shared" si="16"/>
        <v>12240.949715999999</v>
      </c>
      <c r="K30" s="16">
        <f t="shared" si="17"/>
        <v>8160.6331440000004</v>
      </c>
      <c r="L30" s="16">
        <f t="shared" si="18"/>
        <v>30602.37429</v>
      </c>
      <c r="M30" s="16">
        <f t="shared" si="19"/>
        <v>459035.61435000005</v>
      </c>
      <c r="N30" s="16">
        <f t="shared" si="20"/>
        <v>4590.3561435000001</v>
      </c>
      <c r="O30" s="16">
        <f t="shared" si="21"/>
        <v>463625.97049350006</v>
      </c>
    </row>
    <row r="31" spans="1:15" x14ac:dyDescent="0.2">
      <c r="A31" s="3" t="s">
        <v>23</v>
      </c>
      <c r="B31" s="10" t="s">
        <v>96</v>
      </c>
      <c r="C31" s="4">
        <v>13</v>
      </c>
      <c r="D31" s="4">
        <v>1123040.1399999999</v>
      </c>
      <c r="E31" s="11">
        <f t="shared" si="11"/>
        <v>14599521.819999998</v>
      </c>
      <c r="F31" s="16">
        <f t="shared" si="12"/>
        <v>2627913.9275999996</v>
      </c>
      <c r="G31" s="16">
        <f t="shared" si="13"/>
        <v>17227435.747599997</v>
      </c>
      <c r="H31" s="16">
        <f t="shared" si="14"/>
        <v>516823.07242799987</v>
      </c>
      <c r="I31" s="16">
        <f t="shared" si="15"/>
        <v>17744258.820027996</v>
      </c>
      <c r="J31" s="16">
        <f t="shared" si="16"/>
        <v>532327.76460083982</v>
      </c>
      <c r="K31" s="16">
        <f t="shared" si="17"/>
        <v>354885.1764005599</v>
      </c>
      <c r="L31" s="16">
        <f t="shared" si="18"/>
        <v>1330819.4115020996</v>
      </c>
      <c r="M31" s="16">
        <f t="shared" si="19"/>
        <v>19962291.172531497</v>
      </c>
      <c r="N31" s="16">
        <f t="shared" si="20"/>
        <v>199622.91172531497</v>
      </c>
      <c r="O31" s="16">
        <f t="shared" si="21"/>
        <v>20161914.084256813</v>
      </c>
    </row>
    <row r="32" spans="1:15" x14ac:dyDescent="0.2">
      <c r="A32" s="3" t="s">
        <v>24</v>
      </c>
      <c r="B32" s="10" t="s">
        <v>96</v>
      </c>
      <c r="C32" s="4">
        <v>2</v>
      </c>
      <c r="D32" s="4">
        <v>1930909</v>
      </c>
      <c r="E32" s="11">
        <f t="shared" si="11"/>
        <v>3861818</v>
      </c>
      <c r="F32" s="16">
        <f t="shared" si="12"/>
        <v>695127.24</v>
      </c>
      <c r="G32" s="16">
        <f t="shared" si="13"/>
        <v>4556945.24</v>
      </c>
      <c r="H32" s="16">
        <f t="shared" si="14"/>
        <v>136708.3572</v>
      </c>
      <c r="I32" s="16">
        <f t="shared" si="15"/>
        <v>4693653.5972000007</v>
      </c>
      <c r="J32" s="16">
        <f t="shared" si="16"/>
        <v>140809.60791600001</v>
      </c>
      <c r="K32" s="16">
        <f t="shared" si="17"/>
        <v>93873.07194400001</v>
      </c>
      <c r="L32" s="16">
        <f t="shared" si="18"/>
        <v>352024.01979000005</v>
      </c>
      <c r="M32" s="16">
        <f t="shared" si="19"/>
        <v>5280360.2968500014</v>
      </c>
      <c r="N32" s="16">
        <f t="shared" si="20"/>
        <v>52803.602968500018</v>
      </c>
      <c r="O32" s="16">
        <f t="shared" si="21"/>
        <v>5333163.8998185014</v>
      </c>
    </row>
    <row r="33" spans="1:15" x14ac:dyDescent="0.2">
      <c r="A33" s="23" t="s">
        <v>25</v>
      </c>
      <c r="B33" s="10"/>
      <c r="C33" s="4"/>
      <c r="D33" s="4"/>
      <c r="E33" s="11"/>
      <c r="F33" s="16"/>
      <c r="G33" s="24"/>
      <c r="H33" s="24"/>
      <c r="I33" s="24"/>
      <c r="J33" s="24"/>
      <c r="K33" s="24"/>
      <c r="L33" s="24"/>
      <c r="M33" s="24"/>
      <c r="N33" s="24"/>
      <c r="O33" s="24"/>
    </row>
    <row r="34" spans="1:15" ht="28.5" x14ac:dyDescent="0.2">
      <c r="A34" s="3" t="s">
        <v>162</v>
      </c>
      <c r="B34" s="14" t="s">
        <v>96</v>
      </c>
      <c r="C34" s="4">
        <v>52</v>
      </c>
      <c r="D34" s="4">
        <v>13606.439999999999</v>
      </c>
      <c r="E34" s="11">
        <f t="shared" ref="E34:E39" si="22">C34*D34</f>
        <v>707534.87999999989</v>
      </c>
      <c r="F34" s="16">
        <f t="shared" ref="F34:F39" si="23">E34*18%</f>
        <v>127356.27839999998</v>
      </c>
      <c r="G34" s="16">
        <f t="shared" ref="G34:G39" si="24">E34+F34</f>
        <v>834891.15839999984</v>
      </c>
      <c r="H34" s="16">
        <f t="shared" ref="H34:H39" si="25">G34*3%</f>
        <v>25046.734751999993</v>
      </c>
      <c r="I34" s="16">
        <f t="shared" ref="I34:I39" si="26">G34+H34</f>
        <v>859937.8931519998</v>
      </c>
      <c r="J34" s="16">
        <f t="shared" ref="J34:J39" si="27">I34*3%</f>
        <v>25798.136794559992</v>
      </c>
      <c r="K34" s="16">
        <f t="shared" ref="K34:K39" si="28">I34*2%</f>
        <v>17198.757863039995</v>
      </c>
      <c r="L34" s="16">
        <f t="shared" ref="L34:L39" si="29">I34*7.5%</f>
        <v>64495.341986399981</v>
      </c>
      <c r="M34" s="16">
        <f t="shared" ref="M34:M39" si="30">I34+J34+K34+L34</f>
        <v>967430.12979599973</v>
      </c>
      <c r="N34" s="16">
        <f t="shared" ref="N34:N39" si="31">M34*1%</f>
        <v>9674.3012979599971</v>
      </c>
      <c r="O34" s="16">
        <f t="shared" ref="O34:O39" si="32">M34+N34</f>
        <v>977104.43109395972</v>
      </c>
    </row>
    <row r="35" spans="1:15" ht="28.5" x14ac:dyDescent="0.2">
      <c r="A35" s="3" t="s">
        <v>160</v>
      </c>
      <c r="B35" s="14" t="s">
        <v>96</v>
      </c>
      <c r="C35" s="4">
        <v>158</v>
      </c>
      <c r="D35" s="4">
        <v>19743.68</v>
      </c>
      <c r="E35" s="11">
        <f t="shared" si="22"/>
        <v>3119501.44</v>
      </c>
      <c r="F35" s="16">
        <f t="shared" si="23"/>
        <v>561510.25919999997</v>
      </c>
      <c r="G35" s="16">
        <f t="shared" si="24"/>
        <v>3681011.6991999997</v>
      </c>
      <c r="H35" s="16">
        <f t="shared" si="25"/>
        <v>110430.35097599999</v>
      </c>
      <c r="I35" s="16">
        <f t="shared" si="26"/>
        <v>3791442.0501759998</v>
      </c>
      <c r="J35" s="16">
        <f t="shared" si="27"/>
        <v>113743.26150528</v>
      </c>
      <c r="K35" s="16">
        <f t="shared" si="28"/>
        <v>75828.841003519992</v>
      </c>
      <c r="L35" s="16">
        <f t="shared" si="29"/>
        <v>284358.15376319998</v>
      </c>
      <c r="M35" s="16">
        <f t="shared" si="30"/>
        <v>4265372.3064479996</v>
      </c>
      <c r="N35" s="16">
        <f t="shared" si="31"/>
        <v>42653.723064479993</v>
      </c>
      <c r="O35" s="16">
        <f t="shared" si="32"/>
        <v>4308026.0295124799</v>
      </c>
    </row>
    <row r="36" spans="1:15" ht="28.5" x14ac:dyDescent="0.2">
      <c r="A36" s="3" t="s">
        <v>161</v>
      </c>
      <c r="B36" s="14" t="s">
        <v>96</v>
      </c>
      <c r="C36" s="4">
        <v>65</v>
      </c>
      <c r="D36" s="4">
        <v>35950.14</v>
      </c>
      <c r="E36" s="11">
        <f t="shared" si="22"/>
        <v>2336759.1</v>
      </c>
      <c r="F36" s="16">
        <f t="shared" si="23"/>
        <v>420616.63799999998</v>
      </c>
      <c r="G36" s="16">
        <f t="shared" si="24"/>
        <v>2757375.7379999999</v>
      </c>
      <c r="H36" s="16">
        <f t="shared" si="25"/>
        <v>82721.272140000001</v>
      </c>
      <c r="I36" s="16">
        <f t="shared" si="26"/>
        <v>2840097.0101399999</v>
      </c>
      <c r="J36" s="16">
        <f t="shared" si="27"/>
        <v>85202.910304199992</v>
      </c>
      <c r="K36" s="16">
        <f t="shared" si="28"/>
        <v>56801.940202799997</v>
      </c>
      <c r="L36" s="16">
        <f t="shared" si="29"/>
        <v>213007.27576049999</v>
      </c>
      <c r="M36" s="16">
        <f t="shared" si="30"/>
        <v>3195109.1364075001</v>
      </c>
      <c r="N36" s="16">
        <f t="shared" si="31"/>
        <v>31951.091364075</v>
      </c>
      <c r="O36" s="16">
        <f t="shared" si="32"/>
        <v>3227060.2277715751</v>
      </c>
    </row>
    <row r="37" spans="1:15" ht="28.5" x14ac:dyDescent="0.2">
      <c r="A37" s="3" t="s">
        <v>26</v>
      </c>
      <c r="B37" s="14" t="s">
        <v>96</v>
      </c>
      <c r="C37" s="4">
        <v>142</v>
      </c>
      <c r="D37" s="4">
        <v>47222.1</v>
      </c>
      <c r="E37" s="11">
        <f t="shared" si="22"/>
        <v>6705538.2000000002</v>
      </c>
      <c r="F37" s="16">
        <f t="shared" si="23"/>
        <v>1206996.8759999999</v>
      </c>
      <c r="G37" s="16">
        <f t="shared" si="24"/>
        <v>7912535.0760000004</v>
      </c>
      <c r="H37" s="16">
        <f t="shared" si="25"/>
        <v>237376.05228</v>
      </c>
      <c r="I37" s="16">
        <f t="shared" si="26"/>
        <v>8149911.1282800008</v>
      </c>
      <c r="J37" s="16">
        <f t="shared" si="27"/>
        <v>244497.33384840001</v>
      </c>
      <c r="K37" s="16">
        <f t="shared" si="28"/>
        <v>162998.22256560001</v>
      </c>
      <c r="L37" s="16">
        <f t="shared" si="29"/>
        <v>611243.33462099999</v>
      </c>
      <c r="M37" s="16">
        <f t="shared" si="30"/>
        <v>9168650.0193150006</v>
      </c>
      <c r="N37" s="16">
        <f t="shared" si="31"/>
        <v>91686.500193150001</v>
      </c>
      <c r="O37" s="16">
        <f t="shared" si="32"/>
        <v>9260336.5195081513</v>
      </c>
    </row>
    <row r="38" spans="1:15" ht="28.5" x14ac:dyDescent="0.2">
      <c r="A38" s="3" t="s">
        <v>27</v>
      </c>
      <c r="B38" s="14" t="s">
        <v>96</v>
      </c>
      <c r="C38" s="4">
        <v>240</v>
      </c>
      <c r="D38" s="4">
        <v>97403.48</v>
      </c>
      <c r="E38" s="11">
        <f t="shared" si="22"/>
        <v>23376835.199999999</v>
      </c>
      <c r="F38" s="16">
        <f t="shared" si="23"/>
        <v>4207830.3360000001</v>
      </c>
      <c r="G38" s="16">
        <f t="shared" si="24"/>
        <v>27584665.535999998</v>
      </c>
      <c r="H38" s="16">
        <f t="shared" si="25"/>
        <v>827539.96607999993</v>
      </c>
      <c r="I38" s="16">
        <f t="shared" si="26"/>
        <v>28412205.502079997</v>
      </c>
      <c r="J38" s="16">
        <f t="shared" si="27"/>
        <v>852366.16506239993</v>
      </c>
      <c r="K38" s="16">
        <f t="shared" si="28"/>
        <v>568244.11004159995</v>
      </c>
      <c r="L38" s="16">
        <f t="shared" si="29"/>
        <v>2130915.4126559999</v>
      </c>
      <c r="M38" s="16">
        <f t="shared" si="30"/>
        <v>31963731.189839996</v>
      </c>
      <c r="N38" s="16">
        <f t="shared" si="31"/>
        <v>319637.31189839996</v>
      </c>
      <c r="O38" s="16">
        <f t="shared" si="32"/>
        <v>32283368.501738396</v>
      </c>
    </row>
    <row r="39" spans="1:15" ht="28.5" x14ac:dyDescent="0.2">
      <c r="A39" s="3" t="s">
        <v>28</v>
      </c>
      <c r="B39" s="14" t="s">
        <v>96</v>
      </c>
      <c r="C39" s="4">
        <v>44</v>
      </c>
      <c r="D39" s="4">
        <v>71915</v>
      </c>
      <c r="E39" s="11">
        <f t="shared" si="22"/>
        <v>3164260</v>
      </c>
      <c r="F39" s="16">
        <f t="shared" si="23"/>
        <v>569566.79999999993</v>
      </c>
      <c r="G39" s="16">
        <f t="shared" si="24"/>
        <v>3733826.8</v>
      </c>
      <c r="H39" s="16">
        <f t="shared" si="25"/>
        <v>112014.80399999999</v>
      </c>
      <c r="I39" s="16">
        <f t="shared" si="26"/>
        <v>3845841.6039999998</v>
      </c>
      <c r="J39" s="16">
        <f t="shared" si="27"/>
        <v>115375.24811999999</v>
      </c>
      <c r="K39" s="16">
        <f t="shared" si="28"/>
        <v>76916.832079999993</v>
      </c>
      <c r="L39" s="16">
        <f t="shared" si="29"/>
        <v>288438.12029999995</v>
      </c>
      <c r="M39" s="16">
        <f t="shared" si="30"/>
        <v>4326571.8044999996</v>
      </c>
      <c r="N39" s="16">
        <f t="shared" si="31"/>
        <v>43265.718044999994</v>
      </c>
      <c r="O39" s="16">
        <f t="shared" si="32"/>
        <v>4369837.5225449996</v>
      </c>
    </row>
    <row r="40" spans="1:15" x14ac:dyDescent="0.2">
      <c r="A40" s="23" t="s">
        <v>29</v>
      </c>
      <c r="B40" s="10"/>
      <c r="C40" s="4"/>
      <c r="D40" s="4"/>
      <c r="E40" s="11"/>
      <c r="F40" s="16"/>
      <c r="G40" s="24"/>
      <c r="H40" s="24"/>
      <c r="I40" s="24"/>
      <c r="J40" s="24"/>
      <c r="K40" s="24"/>
      <c r="L40" s="24"/>
      <c r="M40" s="24"/>
      <c r="N40" s="24"/>
      <c r="O40" s="24"/>
    </row>
    <row r="41" spans="1:15" x14ac:dyDescent="0.2">
      <c r="A41" s="33" t="s">
        <v>164</v>
      </c>
      <c r="B41" s="10" t="s">
        <v>96</v>
      </c>
      <c r="C41" s="4">
        <v>252</v>
      </c>
      <c r="D41" s="4">
        <v>788.80000000000007</v>
      </c>
      <c r="E41" s="11">
        <f t="shared" ref="E41:E59" si="33">C41*D41</f>
        <v>198777.60000000001</v>
      </c>
      <c r="F41" s="16">
        <f t="shared" ref="F41:F59" si="34">E41*18%</f>
        <v>35779.968000000001</v>
      </c>
      <c r="G41" s="16">
        <f t="shared" ref="G41:G59" si="35">E41+F41</f>
        <v>234557.568</v>
      </c>
      <c r="H41" s="16">
        <f t="shared" ref="H41:H59" si="36">G41*3%</f>
        <v>7036.7270399999998</v>
      </c>
      <c r="I41" s="16">
        <f t="shared" ref="I41:I59" si="37">G41+H41</f>
        <v>241594.29504</v>
      </c>
      <c r="J41" s="16">
        <f t="shared" ref="J41:J59" si="38">I41*3%</f>
        <v>7247.8288511999999</v>
      </c>
      <c r="K41" s="16">
        <f t="shared" ref="K41:K59" si="39">I41*2%</f>
        <v>4831.8859007999999</v>
      </c>
      <c r="L41" s="16">
        <f t="shared" ref="L41:L59" si="40">I41*7.5%</f>
        <v>18119.572128</v>
      </c>
      <c r="M41" s="16">
        <f t="shared" ref="M41:M59" si="41">I41+J41+K41+L41</f>
        <v>271793.58192000003</v>
      </c>
      <c r="N41" s="16">
        <f t="shared" ref="N41:N59" si="42">M41*1%</f>
        <v>2717.9358192000004</v>
      </c>
      <c r="O41" s="16">
        <f t="shared" ref="O41:O59" si="43">M41+N41</f>
        <v>274511.51773920003</v>
      </c>
    </row>
    <row r="42" spans="1:15" x14ac:dyDescent="0.2">
      <c r="A42" s="3" t="s">
        <v>163</v>
      </c>
      <c r="B42" s="10" t="s">
        <v>96</v>
      </c>
      <c r="C42" s="4">
        <v>171.2</v>
      </c>
      <c r="D42" s="4">
        <v>80</v>
      </c>
      <c r="E42" s="11">
        <f t="shared" si="33"/>
        <v>13696</v>
      </c>
      <c r="F42" s="16">
        <f t="shared" si="34"/>
        <v>2465.2799999999997</v>
      </c>
      <c r="G42" s="16">
        <f t="shared" si="35"/>
        <v>16161.279999999999</v>
      </c>
      <c r="H42" s="16">
        <f t="shared" si="36"/>
        <v>484.83839999999992</v>
      </c>
      <c r="I42" s="16">
        <f t="shared" si="37"/>
        <v>16646.118399999999</v>
      </c>
      <c r="J42" s="16">
        <f t="shared" si="38"/>
        <v>499.38355199999995</v>
      </c>
      <c r="K42" s="16">
        <f t="shared" si="39"/>
        <v>332.92236800000001</v>
      </c>
      <c r="L42" s="16">
        <f t="shared" si="40"/>
        <v>1248.4588799999999</v>
      </c>
      <c r="M42" s="16">
        <f t="shared" si="41"/>
        <v>18726.883199999997</v>
      </c>
      <c r="N42" s="16">
        <f t="shared" si="42"/>
        <v>187.26883199999997</v>
      </c>
      <c r="O42" s="16">
        <f t="shared" si="43"/>
        <v>18914.152031999998</v>
      </c>
    </row>
    <row r="43" spans="1:15" x14ac:dyDescent="0.2">
      <c r="A43" s="33" t="s">
        <v>165</v>
      </c>
      <c r="B43" s="10" t="s">
        <v>96</v>
      </c>
      <c r="C43" s="4">
        <v>528</v>
      </c>
      <c r="D43" s="4">
        <v>1633</v>
      </c>
      <c r="E43" s="11">
        <f t="shared" si="33"/>
        <v>862224</v>
      </c>
      <c r="F43" s="16">
        <f t="shared" si="34"/>
        <v>155200.32000000001</v>
      </c>
      <c r="G43" s="16">
        <f t="shared" si="35"/>
        <v>1017424.3200000001</v>
      </c>
      <c r="H43" s="16">
        <f t="shared" si="36"/>
        <v>30522.729600000002</v>
      </c>
      <c r="I43" s="16">
        <f t="shared" si="37"/>
        <v>1047947.0496</v>
      </c>
      <c r="J43" s="16">
        <f t="shared" si="38"/>
        <v>31438.411487999998</v>
      </c>
      <c r="K43" s="16">
        <f t="shared" si="39"/>
        <v>20958.940992</v>
      </c>
      <c r="L43" s="16">
        <f t="shared" si="40"/>
        <v>78596.028720000002</v>
      </c>
      <c r="M43" s="16">
        <f t="shared" si="41"/>
        <v>1178940.4308000002</v>
      </c>
      <c r="N43" s="16">
        <f t="shared" si="42"/>
        <v>11789.404308000003</v>
      </c>
      <c r="O43" s="16">
        <f t="shared" si="43"/>
        <v>1190729.8351080003</v>
      </c>
    </row>
    <row r="44" spans="1:15" x14ac:dyDescent="0.2">
      <c r="A44" s="3" t="s">
        <v>65</v>
      </c>
      <c r="B44" s="10" t="s">
        <v>96</v>
      </c>
      <c r="C44" s="4">
        <v>30</v>
      </c>
      <c r="D44" s="4">
        <v>333</v>
      </c>
      <c r="E44" s="11">
        <f t="shared" si="33"/>
        <v>9990</v>
      </c>
      <c r="F44" s="16">
        <f t="shared" si="34"/>
        <v>1798.2</v>
      </c>
      <c r="G44" s="16">
        <f t="shared" si="35"/>
        <v>11788.2</v>
      </c>
      <c r="H44" s="16">
        <f t="shared" si="36"/>
        <v>353.64600000000002</v>
      </c>
      <c r="I44" s="16">
        <f t="shared" si="37"/>
        <v>12141.846000000001</v>
      </c>
      <c r="J44" s="16">
        <f t="shared" si="38"/>
        <v>364.25538</v>
      </c>
      <c r="K44" s="16">
        <f t="shared" si="39"/>
        <v>242.83692000000002</v>
      </c>
      <c r="L44" s="16">
        <f t="shared" si="40"/>
        <v>910.63845000000003</v>
      </c>
      <c r="M44" s="16">
        <f t="shared" si="41"/>
        <v>13659.576750000002</v>
      </c>
      <c r="N44" s="16">
        <f t="shared" si="42"/>
        <v>136.59576750000002</v>
      </c>
      <c r="O44" s="16">
        <f t="shared" si="43"/>
        <v>13796.172517500003</v>
      </c>
    </row>
    <row r="45" spans="1:15" ht="28.5" x14ac:dyDescent="0.2">
      <c r="A45" s="3" t="s">
        <v>66</v>
      </c>
      <c r="B45" s="10" t="s">
        <v>96</v>
      </c>
      <c r="C45" s="4">
        <v>30</v>
      </c>
      <c r="D45" s="4">
        <v>278</v>
      </c>
      <c r="E45" s="11">
        <f t="shared" si="33"/>
        <v>8340</v>
      </c>
      <c r="F45" s="16">
        <f t="shared" si="34"/>
        <v>1501.2</v>
      </c>
      <c r="G45" s="16">
        <f t="shared" si="35"/>
        <v>9841.2000000000007</v>
      </c>
      <c r="H45" s="16">
        <f t="shared" si="36"/>
        <v>295.23599999999999</v>
      </c>
      <c r="I45" s="16">
        <f t="shared" si="37"/>
        <v>10136.436000000002</v>
      </c>
      <c r="J45" s="16">
        <f t="shared" si="38"/>
        <v>304.09308000000004</v>
      </c>
      <c r="K45" s="16">
        <f t="shared" si="39"/>
        <v>202.72872000000004</v>
      </c>
      <c r="L45" s="16">
        <f t="shared" si="40"/>
        <v>760.23270000000014</v>
      </c>
      <c r="M45" s="16">
        <f t="shared" si="41"/>
        <v>11403.490500000002</v>
      </c>
      <c r="N45" s="16">
        <f t="shared" si="42"/>
        <v>114.03490500000002</v>
      </c>
      <c r="O45" s="16">
        <f t="shared" si="43"/>
        <v>11517.525405000002</v>
      </c>
    </row>
    <row r="46" spans="1:15" x14ac:dyDescent="0.2">
      <c r="A46" s="3" t="s">
        <v>63</v>
      </c>
      <c r="B46" s="10" t="s">
        <v>105</v>
      </c>
      <c r="C46" s="4">
        <v>5102.3239999999996</v>
      </c>
      <c r="D46" s="4">
        <v>110.75999999999999</v>
      </c>
      <c r="E46" s="11">
        <f t="shared" si="33"/>
        <v>565133.40623999992</v>
      </c>
      <c r="F46" s="16">
        <f t="shared" si="34"/>
        <v>101724.01312319998</v>
      </c>
      <c r="G46" s="16">
        <f t="shared" si="35"/>
        <v>666857.41936319997</v>
      </c>
      <c r="H46" s="16">
        <f t="shared" si="36"/>
        <v>20005.722580895999</v>
      </c>
      <c r="I46" s="16">
        <f t="shared" si="37"/>
        <v>686863.14194409596</v>
      </c>
      <c r="J46" s="16">
        <f t="shared" si="38"/>
        <v>20605.894258322878</v>
      </c>
      <c r="K46" s="16">
        <f t="shared" si="39"/>
        <v>13737.262838881919</v>
      </c>
      <c r="L46" s="16">
        <f t="shared" si="40"/>
        <v>51514.735645807195</v>
      </c>
      <c r="M46" s="16">
        <f t="shared" si="41"/>
        <v>772721.03468710801</v>
      </c>
      <c r="N46" s="16">
        <f t="shared" si="42"/>
        <v>7727.2103468710802</v>
      </c>
      <c r="O46" s="16">
        <f t="shared" si="43"/>
        <v>780448.24503397907</v>
      </c>
    </row>
    <row r="47" spans="1:15" x14ac:dyDescent="0.2">
      <c r="A47" s="3" t="s">
        <v>64</v>
      </c>
      <c r="B47" s="10" t="s">
        <v>109</v>
      </c>
      <c r="C47" s="4">
        <v>72</v>
      </c>
      <c r="D47" s="4">
        <v>85.199999999999989</v>
      </c>
      <c r="E47" s="11">
        <f t="shared" si="33"/>
        <v>6134.4</v>
      </c>
      <c r="F47" s="16">
        <f t="shared" si="34"/>
        <v>1104.192</v>
      </c>
      <c r="G47" s="16">
        <f t="shared" si="35"/>
        <v>7238.5919999999996</v>
      </c>
      <c r="H47" s="16">
        <f t="shared" si="36"/>
        <v>217.15775999999997</v>
      </c>
      <c r="I47" s="16">
        <f t="shared" si="37"/>
        <v>7455.7497599999997</v>
      </c>
      <c r="J47" s="16">
        <f t="shared" si="38"/>
        <v>223.67249279999999</v>
      </c>
      <c r="K47" s="16">
        <f t="shared" si="39"/>
        <v>149.11499520000001</v>
      </c>
      <c r="L47" s="16">
        <f t="shared" si="40"/>
        <v>559.18123199999991</v>
      </c>
      <c r="M47" s="16">
        <f t="shared" si="41"/>
        <v>8387.7184799999995</v>
      </c>
      <c r="N47" s="16">
        <f t="shared" si="42"/>
        <v>83.877184799999995</v>
      </c>
      <c r="O47" s="16">
        <f t="shared" si="43"/>
        <v>8471.5956647999992</v>
      </c>
    </row>
    <row r="48" spans="1:15" x14ac:dyDescent="0.2">
      <c r="A48" s="3" t="s">
        <v>67</v>
      </c>
      <c r="B48" s="10" t="s">
        <v>96</v>
      </c>
      <c r="C48" s="4">
        <v>45</v>
      </c>
      <c r="D48" s="4">
        <v>29.4</v>
      </c>
      <c r="E48" s="11">
        <f t="shared" si="33"/>
        <v>1323</v>
      </c>
      <c r="F48" s="16">
        <f t="shared" si="34"/>
        <v>238.14</v>
      </c>
      <c r="G48" s="16">
        <f t="shared" si="35"/>
        <v>1561.1399999999999</v>
      </c>
      <c r="H48" s="16">
        <f t="shared" si="36"/>
        <v>46.834199999999996</v>
      </c>
      <c r="I48" s="16">
        <f t="shared" si="37"/>
        <v>1607.9741999999999</v>
      </c>
      <c r="J48" s="16">
        <f t="shared" si="38"/>
        <v>48.239225999999995</v>
      </c>
      <c r="K48" s="16">
        <f t="shared" si="39"/>
        <v>32.159483999999999</v>
      </c>
      <c r="L48" s="16">
        <f t="shared" si="40"/>
        <v>120.59806499999999</v>
      </c>
      <c r="M48" s="16">
        <f t="shared" si="41"/>
        <v>1808.9709749999997</v>
      </c>
      <c r="N48" s="16">
        <f t="shared" si="42"/>
        <v>18.089709749999997</v>
      </c>
      <c r="O48" s="16">
        <f t="shared" si="43"/>
        <v>1827.0606847499998</v>
      </c>
    </row>
    <row r="49" spans="1:15" x14ac:dyDescent="0.2">
      <c r="A49" s="3" t="s">
        <v>30</v>
      </c>
      <c r="B49" s="10" t="s">
        <v>109</v>
      </c>
      <c r="C49" s="4">
        <v>126</v>
      </c>
      <c r="D49" s="4">
        <v>272</v>
      </c>
      <c r="E49" s="11">
        <f t="shared" si="33"/>
        <v>34272</v>
      </c>
      <c r="F49" s="16">
        <f t="shared" si="34"/>
        <v>6168.96</v>
      </c>
      <c r="G49" s="16">
        <f t="shared" si="35"/>
        <v>40440.959999999999</v>
      </c>
      <c r="H49" s="16">
        <f t="shared" si="36"/>
        <v>1213.2287999999999</v>
      </c>
      <c r="I49" s="16">
        <f t="shared" si="37"/>
        <v>41654.188799999996</v>
      </c>
      <c r="J49" s="16">
        <f t="shared" si="38"/>
        <v>1249.6256639999999</v>
      </c>
      <c r="K49" s="16">
        <f t="shared" si="39"/>
        <v>833.08377599999994</v>
      </c>
      <c r="L49" s="16">
        <f t="shared" si="40"/>
        <v>3124.0641599999994</v>
      </c>
      <c r="M49" s="16">
        <f t="shared" si="41"/>
        <v>46860.962399999997</v>
      </c>
      <c r="N49" s="16">
        <f t="shared" si="42"/>
        <v>468.609624</v>
      </c>
      <c r="O49" s="16">
        <f t="shared" si="43"/>
        <v>47329.572023999994</v>
      </c>
    </row>
    <row r="50" spans="1:15" x14ac:dyDescent="0.2">
      <c r="A50" s="33" t="s">
        <v>170</v>
      </c>
      <c r="B50" s="10" t="s">
        <v>108</v>
      </c>
      <c r="C50" s="4">
        <v>252</v>
      </c>
      <c r="D50" s="4">
        <v>476.00000000000006</v>
      </c>
      <c r="E50" s="11">
        <f t="shared" si="33"/>
        <v>119952.00000000001</v>
      </c>
      <c r="F50" s="16">
        <f t="shared" si="34"/>
        <v>21591.360000000001</v>
      </c>
      <c r="G50" s="16">
        <f t="shared" si="35"/>
        <v>141543.36000000002</v>
      </c>
      <c r="H50" s="16">
        <f t="shared" si="36"/>
        <v>4246.3008</v>
      </c>
      <c r="I50" s="16">
        <f t="shared" si="37"/>
        <v>145789.66080000001</v>
      </c>
      <c r="J50" s="16">
        <f t="shared" si="38"/>
        <v>4373.689824</v>
      </c>
      <c r="K50" s="16">
        <f t="shared" si="39"/>
        <v>2915.7932160000005</v>
      </c>
      <c r="L50" s="16">
        <f t="shared" si="40"/>
        <v>10934.224560000001</v>
      </c>
      <c r="M50" s="16">
        <f t="shared" si="41"/>
        <v>164013.36840000001</v>
      </c>
      <c r="N50" s="16">
        <f t="shared" si="42"/>
        <v>1640.1336840000001</v>
      </c>
      <c r="O50" s="16">
        <f t="shared" si="43"/>
        <v>165653.50208400001</v>
      </c>
    </row>
    <row r="51" spans="1:15" x14ac:dyDescent="0.2">
      <c r="A51" s="33" t="s">
        <v>31</v>
      </c>
      <c r="B51" s="10" t="s">
        <v>109</v>
      </c>
      <c r="C51" s="4">
        <v>252</v>
      </c>
      <c r="D51" s="4">
        <v>1564</v>
      </c>
      <c r="E51" s="11">
        <f t="shared" si="33"/>
        <v>394128</v>
      </c>
      <c r="F51" s="16">
        <f t="shared" si="34"/>
        <v>70943.039999999994</v>
      </c>
      <c r="G51" s="16">
        <f t="shared" si="35"/>
        <v>465071.04</v>
      </c>
      <c r="H51" s="16">
        <f t="shared" si="36"/>
        <v>13952.131199999998</v>
      </c>
      <c r="I51" s="16">
        <f t="shared" si="37"/>
        <v>479023.17119999998</v>
      </c>
      <c r="J51" s="16">
        <f t="shared" si="38"/>
        <v>14370.695135999998</v>
      </c>
      <c r="K51" s="16">
        <f t="shared" si="39"/>
        <v>9580.4634239999996</v>
      </c>
      <c r="L51" s="16">
        <f t="shared" si="40"/>
        <v>35926.737839999994</v>
      </c>
      <c r="M51" s="16">
        <f t="shared" si="41"/>
        <v>538901.06759999995</v>
      </c>
      <c r="N51" s="16">
        <f t="shared" si="42"/>
        <v>5389.0106759999999</v>
      </c>
      <c r="O51" s="16">
        <f t="shared" si="43"/>
        <v>544290.07827599999</v>
      </c>
    </row>
    <row r="52" spans="1:15" x14ac:dyDescent="0.2">
      <c r="A52" s="3" t="s">
        <v>32</v>
      </c>
      <c r="B52" s="10" t="s">
        <v>109</v>
      </c>
      <c r="C52" s="4">
        <v>1069</v>
      </c>
      <c r="D52" s="4">
        <v>681.59999999999991</v>
      </c>
      <c r="E52" s="11">
        <f t="shared" si="33"/>
        <v>728630.39999999991</v>
      </c>
      <c r="F52" s="16">
        <f t="shared" si="34"/>
        <v>131153.47199999998</v>
      </c>
      <c r="G52" s="16">
        <f t="shared" si="35"/>
        <v>859783.87199999986</v>
      </c>
      <c r="H52" s="16">
        <f t="shared" si="36"/>
        <v>25793.516159999996</v>
      </c>
      <c r="I52" s="16">
        <f t="shared" si="37"/>
        <v>885577.38815999986</v>
      </c>
      <c r="J52" s="16">
        <f t="shared" si="38"/>
        <v>26567.321644799995</v>
      </c>
      <c r="K52" s="16">
        <f t="shared" si="39"/>
        <v>17711.547763199997</v>
      </c>
      <c r="L52" s="16">
        <f t="shared" si="40"/>
        <v>66418.304111999983</v>
      </c>
      <c r="M52" s="16">
        <f t="shared" si="41"/>
        <v>996274.56167999981</v>
      </c>
      <c r="N52" s="16">
        <f t="shared" si="42"/>
        <v>9962.745616799999</v>
      </c>
      <c r="O52" s="16">
        <f t="shared" si="43"/>
        <v>1006237.3072967998</v>
      </c>
    </row>
    <row r="53" spans="1:15" x14ac:dyDescent="0.2">
      <c r="A53" s="33" t="s">
        <v>166</v>
      </c>
      <c r="B53" s="10" t="s">
        <v>109</v>
      </c>
      <c r="C53" s="4">
        <v>522</v>
      </c>
      <c r="D53" s="4">
        <v>1872</v>
      </c>
      <c r="E53" s="11">
        <f t="shared" si="33"/>
        <v>977184</v>
      </c>
      <c r="F53" s="16">
        <f t="shared" si="34"/>
        <v>175893.12</v>
      </c>
      <c r="G53" s="16">
        <f t="shared" si="35"/>
        <v>1153077.1200000001</v>
      </c>
      <c r="H53" s="16">
        <f t="shared" si="36"/>
        <v>34592.313600000001</v>
      </c>
      <c r="I53" s="16">
        <f t="shared" si="37"/>
        <v>1187669.4336000001</v>
      </c>
      <c r="J53" s="16">
        <f t="shared" si="38"/>
        <v>35630.083008000001</v>
      </c>
      <c r="K53" s="16">
        <f t="shared" si="39"/>
        <v>23753.388672000001</v>
      </c>
      <c r="L53" s="16">
        <f t="shared" si="40"/>
        <v>89075.207520000011</v>
      </c>
      <c r="M53" s="16">
        <f t="shared" si="41"/>
        <v>1336128.1128</v>
      </c>
      <c r="N53" s="16">
        <f t="shared" si="42"/>
        <v>13361.281128000001</v>
      </c>
      <c r="O53" s="16">
        <f t="shared" si="43"/>
        <v>1349489.393928</v>
      </c>
    </row>
    <row r="54" spans="1:15" x14ac:dyDescent="0.2">
      <c r="A54" s="33" t="s">
        <v>168</v>
      </c>
      <c r="B54" s="10" t="s">
        <v>96</v>
      </c>
      <c r="C54" s="4">
        <v>522</v>
      </c>
      <c r="D54" s="4">
        <v>677.6</v>
      </c>
      <c r="E54" s="11">
        <f t="shared" si="33"/>
        <v>353707.2</v>
      </c>
      <c r="F54" s="16">
        <f t="shared" si="34"/>
        <v>63667.296000000002</v>
      </c>
      <c r="G54" s="16">
        <f t="shared" si="35"/>
        <v>417374.49600000004</v>
      </c>
      <c r="H54" s="16">
        <f t="shared" si="36"/>
        <v>12521.23488</v>
      </c>
      <c r="I54" s="16">
        <f t="shared" si="37"/>
        <v>429895.73088000005</v>
      </c>
      <c r="J54" s="16">
        <f t="shared" si="38"/>
        <v>12896.871926400001</v>
      </c>
      <c r="K54" s="16">
        <f t="shared" si="39"/>
        <v>8597.9146176000013</v>
      </c>
      <c r="L54" s="16">
        <f t="shared" si="40"/>
        <v>32242.179816000003</v>
      </c>
      <c r="M54" s="16">
        <f t="shared" si="41"/>
        <v>483632.69724000001</v>
      </c>
      <c r="N54" s="16">
        <f t="shared" si="42"/>
        <v>4836.3269724000002</v>
      </c>
      <c r="O54" s="16">
        <f t="shared" si="43"/>
        <v>488469.02421240002</v>
      </c>
    </row>
    <row r="55" spans="1:15" x14ac:dyDescent="0.2">
      <c r="A55" s="33" t="s">
        <v>167</v>
      </c>
      <c r="B55" s="10" t="s">
        <v>96</v>
      </c>
      <c r="C55" s="4">
        <v>30</v>
      </c>
      <c r="D55" s="4">
        <v>1633</v>
      </c>
      <c r="E55" s="11">
        <f t="shared" si="33"/>
        <v>48990</v>
      </c>
      <c r="F55" s="16">
        <f t="shared" si="34"/>
        <v>8818.1999999999989</v>
      </c>
      <c r="G55" s="16">
        <f t="shared" si="35"/>
        <v>57808.2</v>
      </c>
      <c r="H55" s="16">
        <f t="shared" si="36"/>
        <v>1734.2459999999999</v>
      </c>
      <c r="I55" s="16">
        <f t="shared" si="37"/>
        <v>59542.445999999996</v>
      </c>
      <c r="J55" s="16">
        <f t="shared" si="38"/>
        <v>1786.2733799999999</v>
      </c>
      <c r="K55" s="16">
        <f t="shared" si="39"/>
        <v>1190.8489199999999</v>
      </c>
      <c r="L55" s="16">
        <f t="shared" si="40"/>
        <v>4465.6834499999995</v>
      </c>
      <c r="M55" s="16">
        <f t="shared" si="41"/>
        <v>66985.251749999996</v>
      </c>
      <c r="N55" s="16">
        <f t="shared" si="42"/>
        <v>669.85251749999998</v>
      </c>
      <c r="O55" s="16">
        <f t="shared" si="43"/>
        <v>67655.104267499992</v>
      </c>
    </row>
    <row r="56" spans="1:15" x14ac:dyDescent="0.2">
      <c r="A56" s="33" t="s">
        <v>169</v>
      </c>
      <c r="B56" s="10" t="s">
        <v>96</v>
      </c>
      <c r="C56" s="4">
        <v>30</v>
      </c>
      <c r="D56" s="4">
        <v>710</v>
      </c>
      <c r="E56" s="11">
        <f t="shared" si="33"/>
        <v>21300</v>
      </c>
      <c r="F56" s="16">
        <f t="shared" si="34"/>
        <v>3834</v>
      </c>
      <c r="G56" s="16">
        <f t="shared" si="35"/>
        <v>25134</v>
      </c>
      <c r="H56" s="16">
        <f t="shared" si="36"/>
        <v>754.02</v>
      </c>
      <c r="I56" s="16">
        <f t="shared" si="37"/>
        <v>25888.02</v>
      </c>
      <c r="J56" s="16">
        <f t="shared" si="38"/>
        <v>776.64059999999995</v>
      </c>
      <c r="K56" s="16">
        <f t="shared" si="39"/>
        <v>517.7604</v>
      </c>
      <c r="L56" s="16">
        <f t="shared" si="40"/>
        <v>1941.6015</v>
      </c>
      <c r="M56" s="16">
        <f t="shared" si="41"/>
        <v>29124.022499999999</v>
      </c>
      <c r="N56" s="16">
        <f t="shared" si="42"/>
        <v>291.24022500000001</v>
      </c>
      <c r="O56" s="16">
        <f t="shared" si="43"/>
        <v>29415.262725000001</v>
      </c>
    </row>
    <row r="57" spans="1:15" x14ac:dyDescent="0.2">
      <c r="A57" s="3" t="s">
        <v>60</v>
      </c>
      <c r="B57" s="10" t="s">
        <v>96</v>
      </c>
      <c r="C57" s="4">
        <v>42</v>
      </c>
      <c r="D57" s="4">
        <v>2556</v>
      </c>
      <c r="E57" s="11">
        <f t="shared" si="33"/>
        <v>107352</v>
      </c>
      <c r="F57" s="16">
        <f t="shared" si="34"/>
        <v>19323.36</v>
      </c>
      <c r="G57" s="16">
        <f t="shared" si="35"/>
        <v>126675.36</v>
      </c>
      <c r="H57" s="16">
        <f t="shared" si="36"/>
        <v>3800.2608</v>
      </c>
      <c r="I57" s="16">
        <f t="shared" si="37"/>
        <v>130475.6208</v>
      </c>
      <c r="J57" s="16">
        <f t="shared" si="38"/>
        <v>3914.2686239999998</v>
      </c>
      <c r="K57" s="16">
        <f t="shared" si="39"/>
        <v>2609.512416</v>
      </c>
      <c r="L57" s="16">
        <f t="shared" si="40"/>
        <v>9785.6715600000007</v>
      </c>
      <c r="M57" s="16">
        <f t="shared" si="41"/>
        <v>146785.07339999999</v>
      </c>
      <c r="N57" s="16">
        <f t="shared" si="42"/>
        <v>1467.8507339999999</v>
      </c>
      <c r="O57" s="16">
        <f t="shared" si="43"/>
        <v>148252.924134</v>
      </c>
    </row>
    <row r="58" spans="1:15" x14ac:dyDescent="0.2">
      <c r="A58" s="3" t="s">
        <v>61</v>
      </c>
      <c r="B58" s="10" t="s">
        <v>96</v>
      </c>
      <c r="C58" s="4">
        <v>42</v>
      </c>
      <c r="D58" s="4">
        <v>142</v>
      </c>
      <c r="E58" s="11">
        <f t="shared" si="33"/>
        <v>5964</v>
      </c>
      <c r="F58" s="16">
        <f t="shared" si="34"/>
        <v>1073.52</v>
      </c>
      <c r="G58" s="16">
        <f t="shared" si="35"/>
        <v>7037.52</v>
      </c>
      <c r="H58" s="16">
        <f t="shared" si="36"/>
        <v>211.12559999999999</v>
      </c>
      <c r="I58" s="16">
        <f t="shared" si="37"/>
        <v>7248.6456000000007</v>
      </c>
      <c r="J58" s="16">
        <f t="shared" si="38"/>
        <v>217.45936800000001</v>
      </c>
      <c r="K58" s="16">
        <f t="shared" si="39"/>
        <v>144.97291200000001</v>
      </c>
      <c r="L58" s="16">
        <f t="shared" si="40"/>
        <v>543.64841999999999</v>
      </c>
      <c r="M58" s="16">
        <f t="shared" si="41"/>
        <v>8154.7263000000003</v>
      </c>
      <c r="N58" s="16">
        <f t="shared" si="42"/>
        <v>81.547263000000001</v>
      </c>
      <c r="O58" s="16">
        <f t="shared" si="43"/>
        <v>8236.2735630000006</v>
      </c>
    </row>
    <row r="59" spans="1:15" x14ac:dyDescent="0.2">
      <c r="A59" s="3" t="s">
        <v>62</v>
      </c>
      <c r="B59" s="10" t="s">
        <v>96</v>
      </c>
      <c r="C59" s="4">
        <v>46</v>
      </c>
      <c r="D59" s="4">
        <v>213</v>
      </c>
      <c r="E59" s="11">
        <f t="shared" si="33"/>
        <v>9798</v>
      </c>
      <c r="F59" s="16">
        <f t="shared" si="34"/>
        <v>1763.6399999999999</v>
      </c>
      <c r="G59" s="16">
        <f t="shared" si="35"/>
        <v>11561.64</v>
      </c>
      <c r="H59" s="16">
        <f t="shared" si="36"/>
        <v>346.8492</v>
      </c>
      <c r="I59" s="16">
        <f t="shared" si="37"/>
        <v>11908.4892</v>
      </c>
      <c r="J59" s="16">
        <f t="shared" si="38"/>
        <v>357.25467599999996</v>
      </c>
      <c r="K59" s="16">
        <f t="shared" si="39"/>
        <v>238.16978399999999</v>
      </c>
      <c r="L59" s="16">
        <f t="shared" si="40"/>
        <v>893.13668999999993</v>
      </c>
      <c r="M59" s="16">
        <f t="shared" si="41"/>
        <v>13397.05035</v>
      </c>
      <c r="N59" s="16">
        <f t="shared" si="42"/>
        <v>133.97050350000001</v>
      </c>
      <c r="O59" s="16">
        <f t="shared" si="43"/>
        <v>13531.0208535</v>
      </c>
    </row>
    <row r="60" spans="1:15" x14ac:dyDescent="0.2">
      <c r="A60" s="23" t="s">
        <v>97</v>
      </c>
      <c r="B60" s="10"/>
      <c r="C60" s="4"/>
      <c r="D60" s="4"/>
      <c r="E60" s="11"/>
      <c r="F60" s="16"/>
      <c r="G60" s="24"/>
      <c r="H60" s="24"/>
      <c r="I60" s="24"/>
      <c r="J60" s="24"/>
      <c r="K60" s="24"/>
      <c r="L60" s="24"/>
      <c r="M60" s="24"/>
      <c r="N60" s="24"/>
      <c r="O60" s="24"/>
    </row>
    <row r="61" spans="1:15" x14ac:dyDescent="0.2">
      <c r="A61" s="3" t="s">
        <v>117</v>
      </c>
      <c r="B61" s="10" t="s">
        <v>105</v>
      </c>
      <c r="C61" s="4">
        <v>739.94399999999996</v>
      </c>
      <c r="D61" s="4">
        <v>106.5</v>
      </c>
      <c r="E61" s="11">
        <f t="shared" ref="E61:E79" si="44">C61*D61</f>
        <v>78804.035999999993</v>
      </c>
      <c r="F61" s="16">
        <f t="shared" ref="F61:F79" si="45">E61*18%</f>
        <v>14184.726479999998</v>
      </c>
      <c r="G61" s="16">
        <f t="shared" ref="G61:G79" si="46">E61+F61</f>
        <v>92988.76247999999</v>
      </c>
      <c r="H61" s="16">
        <f t="shared" ref="H61:H79" si="47">G61*3%</f>
        <v>2789.6628743999995</v>
      </c>
      <c r="I61" s="16">
        <f t="shared" ref="I61:I79" si="48">G61+H61</f>
        <v>95778.425354399995</v>
      </c>
      <c r="J61" s="16">
        <f t="shared" ref="J61:J79" si="49">I61*3%</f>
        <v>2873.3527606319999</v>
      </c>
      <c r="K61" s="16">
        <f t="shared" ref="K61:K79" si="50">I61*2%</f>
        <v>1915.5685070879999</v>
      </c>
      <c r="L61" s="16">
        <f t="shared" ref="L61:L79" si="51">I61*7.5%</f>
        <v>7183.3819015799991</v>
      </c>
      <c r="M61" s="16">
        <f t="shared" ref="M61:M79" si="52">I61+J61+K61+L61</f>
        <v>107750.72852369999</v>
      </c>
      <c r="N61" s="16">
        <f t="shared" ref="N61:N79" si="53">M61*1%</f>
        <v>1077.5072852369999</v>
      </c>
      <c r="O61" s="16">
        <f t="shared" ref="O61:O79" si="54">M61+N61</f>
        <v>108828.235808937</v>
      </c>
    </row>
    <row r="62" spans="1:15" x14ac:dyDescent="0.2">
      <c r="A62" s="3" t="s">
        <v>36</v>
      </c>
      <c r="B62" s="10" t="s">
        <v>105</v>
      </c>
      <c r="C62" s="4">
        <v>2653.8560000000002</v>
      </c>
      <c r="D62" s="4">
        <v>106.5</v>
      </c>
      <c r="E62" s="11">
        <f t="shared" si="44"/>
        <v>282635.66400000005</v>
      </c>
      <c r="F62" s="16">
        <f t="shared" si="45"/>
        <v>50874.41952000001</v>
      </c>
      <c r="G62" s="16">
        <f t="shared" si="46"/>
        <v>333510.08352000004</v>
      </c>
      <c r="H62" s="16">
        <f t="shared" si="47"/>
        <v>10005.302505600001</v>
      </c>
      <c r="I62" s="16">
        <f t="shared" si="48"/>
        <v>343515.38602560002</v>
      </c>
      <c r="J62" s="16">
        <f t="shared" si="49"/>
        <v>10305.461580768</v>
      </c>
      <c r="K62" s="16">
        <f t="shared" si="50"/>
        <v>6870.3077205120007</v>
      </c>
      <c r="L62" s="16">
        <f t="shared" si="51"/>
        <v>25763.653951920001</v>
      </c>
      <c r="M62" s="16">
        <f t="shared" si="52"/>
        <v>386454.80927879998</v>
      </c>
      <c r="N62" s="16">
        <f t="shared" si="53"/>
        <v>3864.5480927879998</v>
      </c>
      <c r="O62" s="16">
        <f t="shared" si="54"/>
        <v>390319.357371588</v>
      </c>
    </row>
    <row r="63" spans="1:15" ht="28.5" x14ac:dyDescent="0.2">
      <c r="A63" s="3" t="s">
        <v>40</v>
      </c>
      <c r="B63" s="10" t="s">
        <v>105</v>
      </c>
      <c r="C63" s="4">
        <v>14821.824000000001</v>
      </c>
      <c r="D63" s="4">
        <v>106.5</v>
      </c>
      <c r="E63" s="11">
        <f t="shared" si="44"/>
        <v>1578524.2560000001</v>
      </c>
      <c r="F63" s="16">
        <f t="shared" si="45"/>
        <v>284134.36608000001</v>
      </c>
      <c r="G63" s="16">
        <f t="shared" si="46"/>
        <v>1862658.6220800001</v>
      </c>
      <c r="H63" s="16">
        <f t="shared" si="47"/>
        <v>55879.758662400003</v>
      </c>
      <c r="I63" s="16">
        <f t="shared" si="48"/>
        <v>1918538.3807424002</v>
      </c>
      <c r="J63" s="16">
        <f t="shared" si="49"/>
        <v>57556.151422272007</v>
      </c>
      <c r="K63" s="16">
        <f t="shared" si="50"/>
        <v>38370.767614848002</v>
      </c>
      <c r="L63" s="16">
        <f t="shared" si="51"/>
        <v>143890.37855568001</v>
      </c>
      <c r="M63" s="16">
        <f t="shared" si="52"/>
        <v>2158355.6783352001</v>
      </c>
      <c r="N63" s="16">
        <f t="shared" si="53"/>
        <v>21583.556783352</v>
      </c>
      <c r="O63" s="16">
        <f t="shared" si="54"/>
        <v>2179939.2351185521</v>
      </c>
    </row>
    <row r="64" spans="1:15" ht="28.5" x14ac:dyDescent="0.2">
      <c r="A64" s="3" t="s">
        <v>37</v>
      </c>
      <c r="B64" s="10" t="s">
        <v>105</v>
      </c>
      <c r="C64" s="4">
        <v>2409.12</v>
      </c>
      <c r="D64" s="4">
        <v>106.5</v>
      </c>
      <c r="E64" s="11">
        <f t="shared" si="44"/>
        <v>256571.28</v>
      </c>
      <c r="F64" s="16">
        <f t="shared" si="45"/>
        <v>46182.830399999999</v>
      </c>
      <c r="G64" s="16">
        <f t="shared" si="46"/>
        <v>302754.11040000001</v>
      </c>
      <c r="H64" s="16">
        <f t="shared" si="47"/>
        <v>9082.6233119999997</v>
      </c>
      <c r="I64" s="16">
        <f t="shared" si="48"/>
        <v>311836.73371200002</v>
      </c>
      <c r="J64" s="16">
        <f t="shared" si="49"/>
        <v>9355.1020113600007</v>
      </c>
      <c r="K64" s="16">
        <f t="shared" si="50"/>
        <v>6236.7346742400005</v>
      </c>
      <c r="L64" s="16">
        <f t="shared" si="51"/>
        <v>23387.755028399999</v>
      </c>
      <c r="M64" s="16">
        <f t="shared" si="52"/>
        <v>350816.325426</v>
      </c>
      <c r="N64" s="16">
        <f t="shared" si="53"/>
        <v>3508.16325426</v>
      </c>
      <c r="O64" s="16">
        <f t="shared" si="54"/>
        <v>354324.48868026002</v>
      </c>
    </row>
    <row r="65" spans="1:15" ht="28.5" x14ac:dyDescent="0.2">
      <c r="A65" s="3" t="s">
        <v>39</v>
      </c>
      <c r="B65" s="10" t="s">
        <v>105</v>
      </c>
      <c r="C65" s="4">
        <v>281.06400000000002</v>
      </c>
      <c r="D65" s="4">
        <v>106.5</v>
      </c>
      <c r="E65" s="11">
        <f t="shared" si="44"/>
        <v>29933.316000000003</v>
      </c>
      <c r="F65" s="16">
        <f t="shared" si="45"/>
        <v>5387.9968800000006</v>
      </c>
      <c r="G65" s="16">
        <f t="shared" si="46"/>
        <v>35321.312880000005</v>
      </c>
      <c r="H65" s="16">
        <f t="shared" si="47"/>
        <v>1059.6393864000001</v>
      </c>
      <c r="I65" s="16">
        <f t="shared" si="48"/>
        <v>36380.952266400003</v>
      </c>
      <c r="J65" s="16">
        <f t="shared" si="49"/>
        <v>1091.4285679920001</v>
      </c>
      <c r="K65" s="16">
        <f t="shared" si="50"/>
        <v>727.61904532800008</v>
      </c>
      <c r="L65" s="16">
        <f t="shared" si="51"/>
        <v>2728.57141998</v>
      </c>
      <c r="M65" s="16">
        <f t="shared" si="52"/>
        <v>40928.571299700001</v>
      </c>
      <c r="N65" s="16">
        <f t="shared" si="53"/>
        <v>409.28571299700002</v>
      </c>
      <c r="O65" s="16">
        <f t="shared" si="54"/>
        <v>41337.857012697001</v>
      </c>
    </row>
    <row r="66" spans="1:15" ht="28.5" x14ac:dyDescent="0.2">
      <c r="A66" s="3" t="s">
        <v>171</v>
      </c>
      <c r="B66" s="10" t="s">
        <v>105</v>
      </c>
      <c r="C66" s="4">
        <v>95.6</v>
      </c>
      <c r="D66" s="4">
        <v>106.5</v>
      </c>
      <c r="E66" s="11">
        <f t="shared" si="44"/>
        <v>10181.4</v>
      </c>
      <c r="F66" s="16">
        <f t="shared" si="45"/>
        <v>1832.6519999999998</v>
      </c>
      <c r="G66" s="16">
        <f t="shared" si="46"/>
        <v>12014.052</v>
      </c>
      <c r="H66" s="16">
        <f t="shared" si="47"/>
        <v>360.42156</v>
      </c>
      <c r="I66" s="16">
        <f t="shared" si="48"/>
        <v>12374.47356</v>
      </c>
      <c r="J66" s="16">
        <f t="shared" si="49"/>
        <v>371.23420679999998</v>
      </c>
      <c r="K66" s="16">
        <f t="shared" si="50"/>
        <v>247.48947120000003</v>
      </c>
      <c r="L66" s="16">
        <f t="shared" si="51"/>
        <v>928.08551699999998</v>
      </c>
      <c r="M66" s="16">
        <f t="shared" si="52"/>
        <v>13921.282755</v>
      </c>
      <c r="N66" s="16">
        <f t="shared" si="53"/>
        <v>139.21282755000001</v>
      </c>
      <c r="O66" s="16">
        <f t="shared" si="54"/>
        <v>14060.49558255</v>
      </c>
    </row>
    <row r="67" spans="1:15" ht="28.5" x14ac:dyDescent="0.2">
      <c r="A67" s="3" t="s">
        <v>41</v>
      </c>
      <c r="B67" s="10" t="s">
        <v>105</v>
      </c>
      <c r="C67" s="4">
        <v>1351.5163199999997</v>
      </c>
      <c r="D67" s="4">
        <v>106.5</v>
      </c>
      <c r="E67" s="11">
        <f t="shared" si="44"/>
        <v>143936.48807999998</v>
      </c>
      <c r="F67" s="16">
        <f t="shared" si="45"/>
        <v>25908.567854399997</v>
      </c>
      <c r="G67" s="16">
        <f t="shared" si="46"/>
        <v>169845.05593439998</v>
      </c>
      <c r="H67" s="16">
        <f t="shared" si="47"/>
        <v>5095.3516780319987</v>
      </c>
      <c r="I67" s="16">
        <f t="shared" si="48"/>
        <v>174940.40761243197</v>
      </c>
      <c r="J67" s="16">
        <f t="shared" si="49"/>
        <v>5248.2122283729586</v>
      </c>
      <c r="K67" s="16">
        <f t="shared" si="50"/>
        <v>3498.8081522486395</v>
      </c>
      <c r="L67" s="16">
        <f t="shared" si="51"/>
        <v>13120.530570932397</v>
      </c>
      <c r="M67" s="16">
        <f t="shared" si="52"/>
        <v>196807.95856398597</v>
      </c>
      <c r="N67" s="16">
        <f t="shared" si="53"/>
        <v>1968.0795856398597</v>
      </c>
      <c r="O67" s="16">
        <f t="shared" si="54"/>
        <v>198776.03814962582</v>
      </c>
    </row>
    <row r="68" spans="1:15" ht="28.5" x14ac:dyDescent="0.2">
      <c r="A68" s="3" t="s">
        <v>38</v>
      </c>
      <c r="B68" s="10" t="s">
        <v>105</v>
      </c>
      <c r="C68" s="4">
        <v>3812.76</v>
      </c>
      <c r="D68" s="4">
        <v>106.5</v>
      </c>
      <c r="E68" s="11">
        <f t="shared" si="44"/>
        <v>406058.94</v>
      </c>
      <c r="F68" s="16">
        <f t="shared" si="45"/>
        <v>73090.609199999992</v>
      </c>
      <c r="G68" s="16">
        <f t="shared" si="46"/>
        <v>479149.54920000001</v>
      </c>
      <c r="H68" s="16">
        <f t="shared" si="47"/>
        <v>14374.486476</v>
      </c>
      <c r="I68" s="16">
        <f t="shared" si="48"/>
        <v>493524.035676</v>
      </c>
      <c r="J68" s="16">
        <f t="shared" si="49"/>
        <v>14805.72107028</v>
      </c>
      <c r="K68" s="16">
        <f t="shared" si="50"/>
        <v>9870.4807135200008</v>
      </c>
      <c r="L68" s="16">
        <f t="shared" si="51"/>
        <v>37014.302675699997</v>
      </c>
      <c r="M68" s="16">
        <f t="shared" si="52"/>
        <v>555214.54013550002</v>
      </c>
      <c r="N68" s="16">
        <f t="shared" si="53"/>
        <v>5552.1454013550001</v>
      </c>
      <c r="O68" s="16">
        <f t="shared" si="54"/>
        <v>560766.68553685502</v>
      </c>
    </row>
    <row r="69" spans="1:15" ht="28.5" x14ac:dyDescent="0.2">
      <c r="A69" s="3" t="s">
        <v>119</v>
      </c>
      <c r="B69" s="10" t="s">
        <v>105</v>
      </c>
      <c r="C69" s="4">
        <v>859.65599999999995</v>
      </c>
      <c r="D69" s="4">
        <v>106.5</v>
      </c>
      <c r="E69" s="11">
        <f t="shared" si="44"/>
        <v>91553.364000000001</v>
      </c>
      <c r="F69" s="16">
        <f t="shared" si="45"/>
        <v>16479.605520000001</v>
      </c>
      <c r="G69" s="16">
        <f t="shared" si="46"/>
        <v>108032.96952</v>
      </c>
      <c r="H69" s="16">
        <f t="shared" si="47"/>
        <v>3240.9890855999997</v>
      </c>
      <c r="I69" s="16">
        <f t="shared" si="48"/>
        <v>111273.9586056</v>
      </c>
      <c r="J69" s="16">
        <f t="shared" si="49"/>
        <v>3338.2187581679996</v>
      </c>
      <c r="K69" s="16">
        <f t="shared" si="50"/>
        <v>2225.479172112</v>
      </c>
      <c r="L69" s="16">
        <f t="shared" si="51"/>
        <v>8345.5468954199987</v>
      </c>
      <c r="M69" s="16">
        <f t="shared" si="52"/>
        <v>125183.2034313</v>
      </c>
      <c r="N69" s="16">
        <f t="shared" si="53"/>
        <v>1251.8320343130001</v>
      </c>
      <c r="O69" s="16">
        <f t="shared" si="54"/>
        <v>126435.03546561301</v>
      </c>
    </row>
    <row r="70" spans="1:15" ht="28.5" x14ac:dyDescent="0.2">
      <c r="A70" s="3" t="s">
        <v>120</v>
      </c>
      <c r="B70" s="10" t="s">
        <v>105</v>
      </c>
      <c r="C70" s="4">
        <v>274.17599999999999</v>
      </c>
      <c r="D70" s="4">
        <v>106.5</v>
      </c>
      <c r="E70" s="11">
        <f t="shared" si="44"/>
        <v>29199.743999999999</v>
      </c>
      <c r="F70" s="16">
        <f t="shared" si="45"/>
        <v>5255.9539199999999</v>
      </c>
      <c r="G70" s="16">
        <f t="shared" si="46"/>
        <v>34455.697919999999</v>
      </c>
      <c r="H70" s="16">
        <f t="shared" si="47"/>
        <v>1033.6709375999999</v>
      </c>
      <c r="I70" s="16">
        <f t="shared" si="48"/>
        <v>35489.368857599999</v>
      </c>
      <c r="J70" s="16">
        <f t="shared" si="49"/>
        <v>1064.681065728</v>
      </c>
      <c r="K70" s="16">
        <f t="shared" si="50"/>
        <v>709.78737715199998</v>
      </c>
      <c r="L70" s="16">
        <f t="shared" si="51"/>
        <v>2661.7026643199997</v>
      </c>
      <c r="M70" s="16">
        <f t="shared" si="52"/>
        <v>39925.539964800002</v>
      </c>
      <c r="N70" s="16">
        <f t="shared" si="53"/>
        <v>399.25539964800004</v>
      </c>
      <c r="O70" s="16">
        <f t="shared" si="54"/>
        <v>40324.795364448</v>
      </c>
    </row>
    <row r="71" spans="1:15" x14ac:dyDescent="0.2">
      <c r="A71" s="3" t="s">
        <v>121</v>
      </c>
      <c r="B71" s="10" t="s">
        <v>105</v>
      </c>
      <c r="C71" s="4">
        <v>1902.0959999999998</v>
      </c>
      <c r="D71" s="4">
        <v>106.5</v>
      </c>
      <c r="E71" s="11">
        <f t="shared" si="44"/>
        <v>202573.22399999999</v>
      </c>
      <c r="F71" s="16">
        <f t="shared" si="45"/>
        <v>36463.180319999999</v>
      </c>
      <c r="G71" s="16">
        <f t="shared" si="46"/>
        <v>239036.40431999997</v>
      </c>
      <c r="H71" s="16">
        <f t="shared" si="47"/>
        <v>7171.0921295999988</v>
      </c>
      <c r="I71" s="16">
        <f t="shared" si="48"/>
        <v>246207.49644959997</v>
      </c>
      <c r="J71" s="16">
        <f t="shared" si="49"/>
        <v>7386.224893487999</v>
      </c>
      <c r="K71" s="16">
        <f t="shared" si="50"/>
        <v>4924.1499289919993</v>
      </c>
      <c r="L71" s="16">
        <f t="shared" si="51"/>
        <v>18465.562233719997</v>
      </c>
      <c r="M71" s="16">
        <f t="shared" si="52"/>
        <v>276983.43350579997</v>
      </c>
      <c r="N71" s="16">
        <f t="shared" si="53"/>
        <v>2769.8343350579999</v>
      </c>
      <c r="O71" s="16">
        <f t="shared" si="54"/>
        <v>279753.26784085797</v>
      </c>
    </row>
    <row r="72" spans="1:15" ht="28.5" x14ac:dyDescent="0.2">
      <c r="A72" s="3" t="s">
        <v>118</v>
      </c>
      <c r="B72" s="10" t="s">
        <v>105</v>
      </c>
      <c r="C72" s="4">
        <v>552.63599999999997</v>
      </c>
      <c r="D72" s="4">
        <v>106.5</v>
      </c>
      <c r="E72" s="11">
        <f t="shared" si="44"/>
        <v>58855.733999999997</v>
      </c>
      <c r="F72" s="16">
        <f t="shared" si="45"/>
        <v>10594.03212</v>
      </c>
      <c r="G72" s="16">
        <f t="shared" si="46"/>
        <v>69449.76612</v>
      </c>
      <c r="H72" s="16">
        <f t="shared" si="47"/>
        <v>2083.4929836000001</v>
      </c>
      <c r="I72" s="16">
        <f t="shared" si="48"/>
        <v>71533.259103599994</v>
      </c>
      <c r="J72" s="16">
        <f t="shared" si="49"/>
        <v>2145.9977731079998</v>
      </c>
      <c r="K72" s="16">
        <f t="shared" si="50"/>
        <v>1430.6651820719999</v>
      </c>
      <c r="L72" s="16">
        <f t="shared" si="51"/>
        <v>5364.9944327699995</v>
      </c>
      <c r="M72" s="16">
        <f t="shared" si="52"/>
        <v>80474.916491549986</v>
      </c>
      <c r="N72" s="16">
        <f t="shared" si="53"/>
        <v>804.74916491549993</v>
      </c>
      <c r="O72" s="16">
        <f t="shared" si="54"/>
        <v>81279.665656465484</v>
      </c>
    </row>
    <row r="73" spans="1:15" x14ac:dyDescent="0.2">
      <c r="A73" s="3" t="s">
        <v>124</v>
      </c>
      <c r="B73" s="10" t="s">
        <v>105</v>
      </c>
      <c r="C73" s="4">
        <v>2655.0720000000001</v>
      </c>
      <c r="D73" s="4">
        <v>106.5</v>
      </c>
      <c r="E73" s="11">
        <f t="shared" si="44"/>
        <v>282765.16800000001</v>
      </c>
      <c r="F73" s="16">
        <f t="shared" si="45"/>
        <v>50897.730239999997</v>
      </c>
      <c r="G73" s="16">
        <f t="shared" si="46"/>
        <v>333662.89824000001</v>
      </c>
      <c r="H73" s="16">
        <f t="shared" si="47"/>
        <v>10009.886947200001</v>
      </c>
      <c r="I73" s="16">
        <f t="shared" si="48"/>
        <v>343672.7851872</v>
      </c>
      <c r="J73" s="16">
        <f t="shared" si="49"/>
        <v>10310.183555616</v>
      </c>
      <c r="K73" s="16">
        <f t="shared" si="50"/>
        <v>6873.4557037439999</v>
      </c>
      <c r="L73" s="16">
        <f t="shared" si="51"/>
        <v>25775.458889040001</v>
      </c>
      <c r="M73" s="16">
        <f t="shared" si="52"/>
        <v>386631.88333560003</v>
      </c>
      <c r="N73" s="16">
        <f t="shared" si="53"/>
        <v>3866.3188333560001</v>
      </c>
      <c r="O73" s="16">
        <f t="shared" si="54"/>
        <v>390498.20216895605</v>
      </c>
    </row>
    <row r="74" spans="1:15" x14ac:dyDescent="0.2">
      <c r="A74" s="3" t="s">
        <v>122</v>
      </c>
      <c r="B74" s="10" t="s">
        <v>105</v>
      </c>
      <c r="C74" s="4">
        <v>123.55199999999999</v>
      </c>
      <c r="D74" s="4">
        <v>106.5</v>
      </c>
      <c r="E74" s="11">
        <f t="shared" si="44"/>
        <v>13158.287999999999</v>
      </c>
      <c r="F74" s="16">
        <f t="shared" si="45"/>
        <v>2368.4918399999997</v>
      </c>
      <c r="G74" s="16">
        <f t="shared" si="46"/>
        <v>15526.779839999999</v>
      </c>
      <c r="H74" s="16">
        <f t="shared" si="47"/>
        <v>465.80339519999995</v>
      </c>
      <c r="I74" s="16">
        <f t="shared" si="48"/>
        <v>15992.5832352</v>
      </c>
      <c r="J74" s="16">
        <f t="shared" si="49"/>
        <v>479.77749705599996</v>
      </c>
      <c r="K74" s="16">
        <f t="shared" si="50"/>
        <v>319.85166470400003</v>
      </c>
      <c r="L74" s="16">
        <f t="shared" si="51"/>
        <v>1199.44374264</v>
      </c>
      <c r="M74" s="16">
        <f t="shared" si="52"/>
        <v>17991.6561396</v>
      </c>
      <c r="N74" s="16">
        <f t="shared" si="53"/>
        <v>179.91656139599999</v>
      </c>
      <c r="O74" s="16">
        <f t="shared" si="54"/>
        <v>18171.572700995999</v>
      </c>
    </row>
    <row r="75" spans="1:15" ht="28.5" x14ac:dyDescent="0.2">
      <c r="A75" s="3" t="s">
        <v>123</v>
      </c>
      <c r="B75" s="10" t="s">
        <v>105</v>
      </c>
      <c r="C75" s="4">
        <v>620.80200000000002</v>
      </c>
      <c r="D75" s="4">
        <v>106.5</v>
      </c>
      <c r="E75" s="11">
        <f t="shared" si="44"/>
        <v>66115.413</v>
      </c>
      <c r="F75" s="16">
        <f t="shared" si="45"/>
        <v>11900.77434</v>
      </c>
      <c r="G75" s="16">
        <f t="shared" si="46"/>
        <v>78016.187340000004</v>
      </c>
      <c r="H75" s="16">
        <f t="shared" si="47"/>
        <v>2340.4856202000001</v>
      </c>
      <c r="I75" s="16">
        <f t="shared" si="48"/>
        <v>80356.672960199998</v>
      </c>
      <c r="J75" s="16">
        <f t="shared" si="49"/>
        <v>2410.7001888059999</v>
      </c>
      <c r="K75" s="16">
        <f t="shared" si="50"/>
        <v>1607.133459204</v>
      </c>
      <c r="L75" s="16">
        <f t="shared" si="51"/>
        <v>6026.750472015</v>
      </c>
      <c r="M75" s="16">
        <f t="shared" si="52"/>
        <v>90401.257080224997</v>
      </c>
      <c r="N75" s="16">
        <f t="shared" si="53"/>
        <v>904.01257080225002</v>
      </c>
      <c r="O75" s="16">
        <f t="shared" si="54"/>
        <v>91305.269651027251</v>
      </c>
    </row>
    <row r="76" spans="1:15" ht="28.5" x14ac:dyDescent="0.2">
      <c r="A76" s="3" t="s">
        <v>172</v>
      </c>
      <c r="B76" s="10" t="s">
        <v>105</v>
      </c>
      <c r="C76" s="4">
        <v>10.476000000000001</v>
      </c>
      <c r="D76" s="4">
        <v>106.5</v>
      </c>
      <c r="E76" s="11">
        <f t="shared" si="44"/>
        <v>1115.6940000000002</v>
      </c>
      <c r="F76" s="16">
        <f t="shared" si="45"/>
        <v>200.82492000000002</v>
      </c>
      <c r="G76" s="16">
        <f t="shared" si="46"/>
        <v>1316.5189200000002</v>
      </c>
      <c r="H76" s="16">
        <f t="shared" si="47"/>
        <v>39.495567600000008</v>
      </c>
      <c r="I76" s="16">
        <f t="shared" si="48"/>
        <v>1356.0144876000002</v>
      </c>
      <c r="J76" s="16">
        <f t="shared" si="49"/>
        <v>40.680434628</v>
      </c>
      <c r="K76" s="16">
        <f t="shared" si="50"/>
        <v>27.120289752000005</v>
      </c>
      <c r="L76" s="16">
        <f t="shared" si="51"/>
        <v>101.70108657000002</v>
      </c>
      <c r="M76" s="16">
        <f t="shared" si="52"/>
        <v>1525.5162985500001</v>
      </c>
      <c r="N76" s="16">
        <f t="shared" si="53"/>
        <v>15.255162985500002</v>
      </c>
      <c r="O76" s="16">
        <f t="shared" si="54"/>
        <v>1540.7714615355001</v>
      </c>
    </row>
    <row r="77" spans="1:15" ht="28.5" x14ac:dyDescent="0.2">
      <c r="A77" s="3" t="s">
        <v>173</v>
      </c>
      <c r="B77" s="10" t="s">
        <v>105</v>
      </c>
      <c r="C77" s="4">
        <v>9.18</v>
      </c>
      <c r="D77" s="4">
        <v>106.5</v>
      </c>
      <c r="E77" s="11">
        <f t="shared" si="44"/>
        <v>977.67</v>
      </c>
      <c r="F77" s="16">
        <f t="shared" si="45"/>
        <v>175.98059999999998</v>
      </c>
      <c r="G77" s="16">
        <f t="shared" si="46"/>
        <v>1153.6505999999999</v>
      </c>
      <c r="H77" s="16">
        <f t="shared" si="47"/>
        <v>34.609517999999994</v>
      </c>
      <c r="I77" s="16">
        <f t="shared" si="48"/>
        <v>1188.2601179999999</v>
      </c>
      <c r="J77" s="16">
        <f t="shared" si="49"/>
        <v>35.647803539999998</v>
      </c>
      <c r="K77" s="16">
        <f t="shared" si="50"/>
        <v>23.76520236</v>
      </c>
      <c r="L77" s="16">
        <f t="shared" si="51"/>
        <v>89.119508849999988</v>
      </c>
      <c r="M77" s="16">
        <f t="shared" si="52"/>
        <v>1336.7926327499999</v>
      </c>
      <c r="N77" s="16">
        <f t="shared" si="53"/>
        <v>13.367926327499999</v>
      </c>
      <c r="O77" s="16">
        <f t="shared" si="54"/>
        <v>1350.1605590775</v>
      </c>
    </row>
    <row r="78" spans="1:15" x14ac:dyDescent="0.2">
      <c r="A78" s="3" t="s">
        <v>42</v>
      </c>
      <c r="B78" s="10" t="s">
        <v>105</v>
      </c>
      <c r="C78" s="4">
        <v>1851.5952000000004</v>
      </c>
      <c r="D78" s="4">
        <v>106.5</v>
      </c>
      <c r="E78" s="11">
        <f t="shared" si="44"/>
        <v>197194.88880000004</v>
      </c>
      <c r="F78" s="16">
        <f t="shared" si="45"/>
        <v>35495.079984000004</v>
      </c>
      <c r="G78" s="16">
        <f t="shared" si="46"/>
        <v>232689.96878400006</v>
      </c>
      <c r="H78" s="16">
        <f t="shared" si="47"/>
        <v>6980.6990635200018</v>
      </c>
      <c r="I78" s="16">
        <f t="shared" si="48"/>
        <v>239670.66784752006</v>
      </c>
      <c r="J78" s="16">
        <f t="shared" si="49"/>
        <v>7190.1200354256016</v>
      </c>
      <c r="K78" s="16">
        <f t="shared" si="50"/>
        <v>4793.4133569504011</v>
      </c>
      <c r="L78" s="16">
        <f t="shared" si="51"/>
        <v>17975.300088564003</v>
      </c>
      <c r="M78" s="16">
        <f t="shared" si="52"/>
        <v>269629.50132846006</v>
      </c>
      <c r="N78" s="16">
        <f t="shared" si="53"/>
        <v>2696.2950132846008</v>
      </c>
      <c r="O78" s="16">
        <f t="shared" si="54"/>
        <v>272325.79634174466</v>
      </c>
    </row>
    <row r="79" spans="1:15" x14ac:dyDescent="0.2">
      <c r="A79" s="3" t="s">
        <v>127</v>
      </c>
      <c r="B79" s="10" t="s">
        <v>105</v>
      </c>
      <c r="C79" s="4">
        <v>19.824000000000002</v>
      </c>
      <c r="D79" s="4">
        <v>106.5</v>
      </c>
      <c r="E79" s="11">
        <f t="shared" si="44"/>
        <v>2111.2560000000003</v>
      </c>
      <c r="F79" s="16">
        <f t="shared" si="45"/>
        <v>380.02608000000004</v>
      </c>
      <c r="G79" s="16">
        <f t="shared" si="46"/>
        <v>2491.2820800000004</v>
      </c>
      <c r="H79" s="16">
        <f t="shared" si="47"/>
        <v>74.738462400000003</v>
      </c>
      <c r="I79" s="16">
        <f t="shared" si="48"/>
        <v>2566.0205424000005</v>
      </c>
      <c r="J79" s="16">
        <f t="shared" si="49"/>
        <v>76.980616272000006</v>
      </c>
      <c r="K79" s="16">
        <f t="shared" si="50"/>
        <v>51.320410848000009</v>
      </c>
      <c r="L79" s="16">
        <f t="shared" si="51"/>
        <v>192.45154068000002</v>
      </c>
      <c r="M79" s="16">
        <f t="shared" si="52"/>
        <v>2886.7731102000007</v>
      </c>
      <c r="N79" s="16">
        <f t="shared" si="53"/>
        <v>28.867731102000008</v>
      </c>
      <c r="O79" s="16">
        <f t="shared" si="54"/>
        <v>2915.6408413020008</v>
      </c>
    </row>
    <row r="80" spans="1:15" x14ac:dyDescent="0.2">
      <c r="A80" s="23" t="s">
        <v>114</v>
      </c>
      <c r="B80" s="10"/>
      <c r="C80" s="4"/>
      <c r="D80" s="4"/>
      <c r="E80" s="11"/>
      <c r="F80" s="16"/>
      <c r="G80" s="24"/>
      <c r="H80" s="24"/>
      <c r="I80" s="24"/>
      <c r="J80" s="24"/>
      <c r="K80" s="24"/>
      <c r="L80" s="24"/>
      <c r="M80" s="24"/>
      <c r="N80" s="24"/>
      <c r="O80" s="24"/>
    </row>
    <row r="81" spans="1:15" x14ac:dyDescent="0.2">
      <c r="A81" s="3" t="s">
        <v>115</v>
      </c>
      <c r="B81" s="10" t="s">
        <v>105</v>
      </c>
      <c r="C81" s="4">
        <v>1641.51</v>
      </c>
      <c r="D81" s="4">
        <v>106.5</v>
      </c>
      <c r="E81" s="11">
        <f t="shared" ref="E81:E86" si="55">C81*D81</f>
        <v>174820.815</v>
      </c>
      <c r="F81" s="16">
        <f t="shared" ref="F81:F86" si="56">E81*18%</f>
        <v>31467.7467</v>
      </c>
      <c r="G81" s="16">
        <f t="shared" ref="G81:G86" si="57">E81+F81</f>
        <v>206288.56169999999</v>
      </c>
      <c r="H81" s="16">
        <f t="shared" ref="H81:H86" si="58">G81*3%</f>
        <v>6188.6568509999997</v>
      </c>
      <c r="I81" s="16">
        <f t="shared" ref="I81:I86" si="59">G81+H81</f>
        <v>212477.218551</v>
      </c>
      <c r="J81" s="16">
        <f t="shared" ref="J81:J86" si="60">I81*3%</f>
        <v>6374.3165565299996</v>
      </c>
      <c r="K81" s="16">
        <f t="shared" ref="K81:K86" si="61">I81*2%</f>
        <v>4249.5443710199997</v>
      </c>
      <c r="L81" s="16">
        <f t="shared" ref="L81:L86" si="62">I81*7.5%</f>
        <v>15935.791391324999</v>
      </c>
      <c r="M81" s="16">
        <f t="shared" ref="M81:M86" si="63">I81+J81+K81+L81</f>
        <v>239036.87086987498</v>
      </c>
      <c r="N81" s="16">
        <f t="shared" ref="N81:N86" si="64">M81*1%</f>
        <v>2390.3687086987497</v>
      </c>
      <c r="O81" s="16">
        <f t="shared" ref="O81:O86" si="65">M81+N81</f>
        <v>241427.23957857373</v>
      </c>
    </row>
    <row r="82" spans="1:15" x14ac:dyDescent="0.2">
      <c r="A82" s="3" t="s">
        <v>47</v>
      </c>
      <c r="B82" s="10" t="s">
        <v>105</v>
      </c>
      <c r="C82" s="4">
        <v>3210</v>
      </c>
      <c r="D82" s="4">
        <v>106.5</v>
      </c>
      <c r="E82" s="11">
        <f t="shared" si="55"/>
        <v>341865</v>
      </c>
      <c r="F82" s="16">
        <f t="shared" si="56"/>
        <v>61535.7</v>
      </c>
      <c r="G82" s="16">
        <f t="shared" si="57"/>
        <v>403400.7</v>
      </c>
      <c r="H82" s="16">
        <f t="shared" si="58"/>
        <v>12102.021000000001</v>
      </c>
      <c r="I82" s="16">
        <f t="shared" si="59"/>
        <v>415502.72100000002</v>
      </c>
      <c r="J82" s="16">
        <f t="shared" si="60"/>
        <v>12465.081630000001</v>
      </c>
      <c r="K82" s="16">
        <f t="shared" si="61"/>
        <v>8310.0544200000004</v>
      </c>
      <c r="L82" s="16">
        <f t="shared" si="62"/>
        <v>31162.704075000001</v>
      </c>
      <c r="M82" s="16">
        <f t="shared" si="63"/>
        <v>467440.56112500007</v>
      </c>
      <c r="N82" s="16">
        <f t="shared" si="64"/>
        <v>4674.4056112500011</v>
      </c>
      <c r="O82" s="16">
        <f t="shared" si="65"/>
        <v>472114.96673625009</v>
      </c>
    </row>
    <row r="83" spans="1:15" ht="28.5" x14ac:dyDescent="0.2">
      <c r="A83" s="3" t="s">
        <v>45</v>
      </c>
      <c r="B83" s="10" t="s">
        <v>102</v>
      </c>
      <c r="C83" s="4">
        <v>362</v>
      </c>
      <c r="D83" s="4">
        <v>1491</v>
      </c>
      <c r="E83" s="11">
        <f t="shared" si="55"/>
        <v>539742</v>
      </c>
      <c r="F83" s="16">
        <f t="shared" si="56"/>
        <v>97153.56</v>
      </c>
      <c r="G83" s="16">
        <f t="shared" si="57"/>
        <v>636895.56000000006</v>
      </c>
      <c r="H83" s="16">
        <f t="shared" si="58"/>
        <v>19106.8668</v>
      </c>
      <c r="I83" s="16">
        <f t="shared" si="59"/>
        <v>656002.42680000002</v>
      </c>
      <c r="J83" s="16">
        <f t="shared" si="60"/>
        <v>19680.072803999999</v>
      </c>
      <c r="K83" s="16">
        <f t="shared" si="61"/>
        <v>13120.048536</v>
      </c>
      <c r="L83" s="16">
        <f t="shared" si="62"/>
        <v>49200.182009999997</v>
      </c>
      <c r="M83" s="16">
        <f t="shared" si="63"/>
        <v>738002.73014999996</v>
      </c>
      <c r="N83" s="16">
        <f t="shared" si="64"/>
        <v>7380.0273014999993</v>
      </c>
      <c r="O83" s="16">
        <f t="shared" si="65"/>
        <v>745382.75745149993</v>
      </c>
    </row>
    <row r="84" spans="1:15" x14ac:dyDescent="0.2">
      <c r="A84" s="3" t="s">
        <v>46</v>
      </c>
      <c r="B84" s="10" t="s">
        <v>102</v>
      </c>
      <c r="C84" s="4">
        <v>288</v>
      </c>
      <c r="D84" s="4">
        <v>235.72</v>
      </c>
      <c r="E84" s="11">
        <f t="shared" si="55"/>
        <v>67887.360000000001</v>
      </c>
      <c r="F84" s="16">
        <f t="shared" si="56"/>
        <v>12219.7248</v>
      </c>
      <c r="G84" s="16">
        <f t="shared" si="57"/>
        <v>80107.084799999997</v>
      </c>
      <c r="H84" s="16">
        <f t="shared" si="58"/>
        <v>2403.212544</v>
      </c>
      <c r="I84" s="16">
        <f t="shared" si="59"/>
        <v>82510.297343999991</v>
      </c>
      <c r="J84" s="16">
        <f t="shared" si="60"/>
        <v>2475.3089203199997</v>
      </c>
      <c r="K84" s="16">
        <f t="shared" si="61"/>
        <v>1650.2059468799998</v>
      </c>
      <c r="L84" s="16">
        <f t="shared" si="62"/>
        <v>6188.2723007999994</v>
      </c>
      <c r="M84" s="16">
        <f t="shared" si="63"/>
        <v>92824.084512000001</v>
      </c>
      <c r="N84" s="16">
        <f t="shared" si="64"/>
        <v>928.24084512000002</v>
      </c>
      <c r="O84" s="16">
        <f t="shared" si="65"/>
        <v>93752.325357120004</v>
      </c>
    </row>
    <row r="85" spans="1:15" x14ac:dyDescent="0.2">
      <c r="A85" s="3" t="s">
        <v>175</v>
      </c>
      <c r="B85" s="10" t="s">
        <v>105</v>
      </c>
      <c r="C85" s="4">
        <v>31.968000000000004</v>
      </c>
      <c r="D85" s="4">
        <v>106.5</v>
      </c>
      <c r="E85" s="11">
        <f t="shared" si="55"/>
        <v>3404.5920000000006</v>
      </c>
      <c r="F85" s="16">
        <f t="shared" si="56"/>
        <v>612.82656000000009</v>
      </c>
      <c r="G85" s="16">
        <f t="shared" si="57"/>
        <v>4017.4185600000005</v>
      </c>
      <c r="H85" s="16">
        <f t="shared" si="58"/>
        <v>120.52255680000002</v>
      </c>
      <c r="I85" s="16">
        <f t="shared" si="59"/>
        <v>4137.9411168000006</v>
      </c>
      <c r="J85" s="16">
        <f t="shared" si="60"/>
        <v>124.13823350400001</v>
      </c>
      <c r="K85" s="16">
        <f t="shared" si="61"/>
        <v>82.758822336000009</v>
      </c>
      <c r="L85" s="16">
        <f t="shared" si="62"/>
        <v>310.34558376000001</v>
      </c>
      <c r="M85" s="16">
        <f t="shared" si="63"/>
        <v>4655.1837564000007</v>
      </c>
      <c r="N85" s="16">
        <f t="shared" si="64"/>
        <v>46.55183756400001</v>
      </c>
      <c r="O85" s="16">
        <f t="shared" si="65"/>
        <v>4701.7355939640011</v>
      </c>
    </row>
    <row r="86" spans="1:15" x14ac:dyDescent="0.2">
      <c r="A86" s="3" t="s">
        <v>174</v>
      </c>
      <c r="B86" s="10" t="s">
        <v>105</v>
      </c>
      <c r="C86" s="4">
        <v>674.17200000000003</v>
      </c>
      <c r="D86" s="4">
        <v>106.5</v>
      </c>
      <c r="E86" s="11">
        <f t="shared" si="55"/>
        <v>71799.317999999999</v>
      </c>
      <c r="F86" s="16">
        <f t="shared" si="56"/>
        <v>12923.87724</v>
      </c>
      <c r="G86" s="16">
        <f t="shared" si="57"/>
        <v>84723.195240000001</v>
      </c>
      <c r="H86" s="16">
        <f t="shared" si="58"/>
        <v>2541.6958571999999</v>
      </c>
      <c r="I86" s="16">
        <f t="shared" si="59"/>
        <v>87264.891097200001</v>
      </c>
      <c r="J86" s="16">
        <f t="shared" si="60"/>
        <v>2617.9467329159997</v>
      </c>
      <c r="K86" s="16">
        <f t="shared" si="61"/>
        <v>1745.2978219440001</v>
      </c>
      <c r="L86" s="16">
        <f t="shared" si="62"/>
        <v>6544.8668322900003</v>
      </c>
      <c r="M86" s="16">
        <f t="shared" si="63"/>
        <v>98173.00248435</v>
      </c>
      <c r="N86" s="16">
        <f t="shared" si="64"/>
        <v>981.73002484350002</v>
      </c>
      <c r="O86" s="16">
        <f t="shared" si="65"/>
        <v>99154.732509193505</v>
      </c>
    </row>
    <row r="87" spans="1:15" x14ac:dyDescent="0.2">
      <c r="A87" s="23" t="s">
        <v>111</v>
      </c>
      <c r="B87" s="10"/>
      <c r="C87" s="4"/>
      <c r="D87" s="4"/>
      <c r="E87" s="11">
        <f t="shared" ref="E87" si="66">D87*18%</f>
        <v>0</v>
      </c>
      <c r="F87" s="16">
        <f t="shared" ref="F87" si="67">D87+E87</f>
        <v>0</v>
      </c>
      <c r="G87" s="24"/>
      <c r="H87" s="24"/>
      <c r="I87" s="24"/>
      <c r="J87" s="24"/>
      <c r="K87" s="24"/>
      <c r="L87" s="24"/>
      <c r="M87" s="24"/>
      <c r="N87" s="24"/>
      <c r="O87" s="24"/>
    </row>
    <row r="88" spans="1:15" x14ac:dyDescent="0.2">
      <c r="A88" s="3" t="s">
        <v>176</v>
      </c>
      <c r="B88" s="10" t="s">
        <v>109</v>
      </c>
      <c r="C88" s="4">
        <v>219</v>
      </c>
      <c r="D88" s="4">
        <v>1906.78</v>
      </c>
      <c r="E88" s="11">
        <f t="shared" ref="E88:E89" si="68">C88*D88</f>
        <v>417584.82</v>
      </c>
      <c r="F88" s="16">
        <f t="shared" ref="F88:F89" si="69">E88*18%</f>
        <v>75165.267599999992</v>
      </c>
      <c r="G88" s="16">
        <f t="shared" ref="G88:G89" si="70">E88+F88</f>
        <v>492750.08759999997</v>
      </c>
      <c r="H88" s="16">
        <f t="shared" ref="H88:H89" si="71">G88*3%</f>
        <v>14782.502627999998</v>
      </c>
      <c r="I88" s="16">
        <f t="shared" ref="I88:I89" si="72">G88+H88</f>
        <v>507532.59022799996</v>
      </c>
      <c r="J88" s="16">
        <f t="shared" ref="J88:J89" si="73">I88*3%</f>
        <v>15225.977706839998</v>
      </c>
      <c r="K88" s="16">
        <f t="shared" ref="K88:K89" si="74">I88*2%</f>
        <v>10150.651804559999</v>
      </c>
      <c r="L88" s="16">
        <f t="shared" ref="L88:L89" si="75">I88*7.5%</f>
        <v>38064.944267099992</v>
      </c>
      <c r="M88" s="16">
        <f t="shared" ref="M88:M89" si="76">I88+J88+K88+L88</f>
        <v>570974.16400649992</v>
      </c>
      <c r="N88" s="16">
        <f t="shared" ref="N88:N89" si="77">M88*1%</f>
        <v>5709.741640064999</v>
      </c>
      <c r="O88" s="16">
        <f t="shared" ref="O88:O89" si="78">M88+N88</f>
        <v>576683.9056465649</v>
      </c>
    </row>
    <row r="89" spans="1:15" x14ac:dyDescent="0.2">
      <c r="A89" s="3" t="s">
        <v>177</v>
      </c>
      <c r="B89" s="10" t="s">
        <v>109</v>
      </c>
      <c r="C89" s="4">
        <v>54</v>
      </c>
      <c r="D89" s="4">
        <v>4716.95</v>
      </c>
      <c r="E89" s="11">
        <f t="shared" si="68"/>
        <v>254715.3</v>
      </c>
      <c r="F89" s="16">
        <f t="shared" si="69"/>
        <v>45848.753999999994</v>
      </c>
      <c r="G89" s="16">
        <f t="shared" si="70"/>
        <v>300564.054</v>
      </c>
      <c r="H89" s="16">
        <f t="shared" si="71"/>
        <v>9016.9216199999992</v>
      </c>
      <c r="I89" s="16">
        <f t="shared" si="72"/>
        <v>309580.97561999998</v>
      </c>
      <c r="J89" s="16">
        <f t="shared" si="73"/>
        <v>9287.429268599999</v>
      </c>
      <c r="K89" s="16">
        <f t="shared" si="74"/>
        <v>6191.6195123999996</v>
      </c>
      <c r="L89" s="16">
        <f t="shared" si="75"/>
        <v>23218.573171499997</v>
      </c>
      <c r="M89" s="16">
        <f t="shared" si="76"/>
        <v>348278.5975725</v>
      </c>
      <c r="N89" s="16">
        <f t="shared" si="77"/>
        <v>3482.7859757250003</v>
      </c>
      <c r="O89" s="16">
        <f t="shared" si="78"/>
        <v>351761.38354822499</v>
      </c>
    </row>
    <row r="90" spans="1:15" x14ac:dyDescent="0.2">
      <c r="A90" s="23" t="s">
        <v>113</v>
      </c>
      <c r="B90" s="10"/>
      <c r="C90" s="4"/>
      <c r="D90" s="4"/>
      <c r="E90" s="11"/>
      <c r="F90" s="16"/>
      <c r="G90" s="24"/>
      <c r="H90" s="24"/>
      <c r="I90" s="24"/>
      <c r="J90" s="24"/>
      <c r="K90" s="24"/>
      <c r="L90" s="24"/>
      <c r="M90" s="24"/>
      <c r="N90" s="24"/>
      <c r="O90" s="24"/>
    </row>
    <row r="91" spans="1:15" x14ac:dyDescent="0.2">
      <c r="A91" s="3" t="s">
        <v>44</v>
      </c>
      <c r="B91" s="10" t="s">
        <v>109</v>
      </c>
      <c r="C91" s="4">
        <v>42</v>
      </c>
      <c r="D91" s="4">
        <v>16116.000000000002</v>
      </c>
      <c r="E91" s="11">
        <f>C91*D91</f>
        <v>676872.00000000012</v>
      </c>
      <c r="F91" s="16">
        <f>E91*18%</f>
        <v>121836.96000000002</v>
      </c>
      <c r="G91" s="16">
        <f>E91+F91</f>
        <v>798708.9600000002</v>
      </c>
      <c r="H91" s="16">
        <f>G91*3%</f>
        <v>23961.268800000005</v>
      </c>
      <c r="I91" s="16">
        <f>G91+H91</f>
        <v>822670.22880000016</v>
      </c>
      <c r="J91" s="16">
        <f>I91*3%</f>
        <v>24680.106864000005</v>
      </c>
      <c r="K91" s="16">
        <f>I91*2%</f>
        <v>16453.404576000004</v>
      </c>
      <c r="L91" s="16">
        <f>I91*7.5%</f>
        <v>61700.26716000001</v>
      </c>
      <c r="M91" s="16">
        <f>I91+J91+K91+L91</f>
        <v>925504.00740000024</v>
      </c>
      <c r="N91" s="16">
        <f>M91*1%</f>
        <v>9255.0400740000023</v>
      </c>
      <c r="O91" s="16">
        <f>M91+N91</f>
        <v>934759.04747400025</v>
      </c>
    </row>
    <row r="92" spans="1:15" x14ac:dyDescent="0.2">
      <c r="A92" s="23" t="s">
        <v>112</v>
      </c>
      <c r="B92" s="10"/>
      <c r="C92" s="4"/>
      <c r="D92" s="4"/>
      <c r="E92" s="11"/>
      <c r="F92" s="16"/>
      <c r="G92" s="24"/>
      <c r="H92" s="24"/>
      <c r="I92" s="24"/>
      <c r="J92" s="24"/>
      <c r="K92" s="24"/>
      <c r="L92" s="24"/>
      <c r="M92" s="24"/>
      <c r="N92" s="24"/>
      <c r="O92" s="24"/>
    </row>
    <row r="93" spans="1:15" ht="28.5" x14ac:dyDescent="0.2">
      <c r="A93" s="3" t="s">
        <v>43</v>
      </c>
      <c r="B93" s="10" t="s">
        <v>109</v>
      </c>
      <c r="C93" s="4">
        <v>5</v>
      </c>
      <c r="D93" s="34">
        <v>129617.59999999999</v>
      </c>
      <c r="E93" s="11">
        <f>C93*D93</f>
        <v>648088</v>
      </c>
      <c r="F93" s="16">
        <f>E93*18%</f>
        <v>116655.84</v>
      </c>
      <c r="G93" s="16">
        <f>E93+F93</f>
        <v>764743.84</v>
      </c>
      <c r="H93" s="16">
        <f>G93*3%</f>
        <v>22942.315199999997</v>
      </c>
      <c r="I93" s="16">
        <f>G93+H93</f>
        <v>787686.15519999992</v>
      </c>
      <c r="J93" s="16">
        <f>I93*3%</f>
        <v>23630.584655999995</v>
      </c>
      <c r="K93" s="16">
        <f>I93*2%</f>
        <v>15753.723103999999</v>
      </c>
      <c r="L93" s="16">
        <f>I93*7.5%</f>
        <v>59076.461639999994</v>
      </c>
      <c r="M93" s="16">
        <f>I93+J93+K93+L93</f>
        <v>886146.92459999991</v>
      </c>
      <c r="N93" s="16">
        <f>M93*1%</f>
        <v>8861.4692459999987</v>
      </c>
      <c r="O93" s="16">
        <f>M93+N93</f>
        <v>895008.39384599996</v>
      </c>
    </row>
    <row r="94" spans="1:15" ht="28.5" x14ac:dyDescent="0.2">
      <c r="A94" s="27" t="s">
        <v>178</v>
      </c>
      <c r="B94" s="10" t="s">
        <v>109</v>
      </c>
      <c r="C94" s="4">
        <v>1</v>
      </c>
      <c r="D94" s="34">
        <v>143263.80000000002</v>
      </c>
      <c r="E94" s="11">
        <f>C94*D94</f>
        <v>143263.80000000002</v>
      </c>
      <c r="F94" s="16">
        <f>E94*18%</f>
        <v>25787.484</v>
      </c>
      <c r="G94" s="16">
        <f>E94+F94</f>
        <v>169051.28400000001</v>
      </c>
      <c r="H94" s="16">
        <f>G94*3%</f>
        <v>5071.5385200000001</v>
      </c>
      <c r="I94" s="16">
        <f>G94+H94</f>
        <v>174122.82252000002</v>
      </c>
      <c r="J94" s="16">
        <f>I94*3%</f>
        <v>5223.6846756000004</v>
      </c>
      <c r="K94" s="16">
        <f>I94*2%</f>
        <v>3482.4564504000004</v>
      </c>
      <c r="L94" s="16">
        <f>I94*7.5%</f>
        <v>13059.211689000002</v>
      </c>
      <c r="M94" s="16">
        <f>I94+J94+K94+L94</f>
        <v>195888.17533500001</v>
      </c>
      <c r="N94" s="16">
        <f>M94*1%</f>
        <v>1958.8817533500001</v>
      </c>
      <c r="O94" s="16">
        <f>M94+N94</f>
        <v>197847.05708835</v>
      </c>
    </row>
    <row r="95" spans="1:15" x14ac:dyDescent="0.2">
      <c r="A95" s="23" t="s">
        <v>51</v>
      </c>
      <c r="B95" s="10"/>
      <c r="C95" s="4"/>
      <c r="D95" s="4"/>
      <c r="E95" s="11"/>
      <c r="F95" s="16"/>
      <c r="G95" s="24"/>
      <c r="H95" s="24"/>
      <c r="I95" s="24"/>
      <c r="J95" s="24"/>
      <c r="K95" s="24"/>
      <c r="L95" s="24"/>
      <c r="M95" s="24"/>
      <c r="N95" s="24"/>
      <c r="O95" s="24"/>
    </row>
    <row r="96" spans="1:15" x14ac:dyDescent="0.2">
      <c r="A96" s="3" t="s">
        <v>52</v>
      </c>
      <c r="B96" s="10" t="s">
        <v>107</v>
      </c>
      <c r="C96" s="4">
        <v>570</v>
      </c>
      <c r="D96" s="4">
        <v>177.5</v>
      </c>
      <c r="E96" s="11">
        <f t="shared" ref="E96:E100" si="79">C96*D96</f>
        <v>101175</v>
      </c>
      <c r="F96" s="16">
        <f t="shared" ref="F96:F100" si="80">E96*18%</f>
        <v>18211.5</v>
      </c>
      <c r="G96" s="16">
        <f t="shared" ref="G96:G100" si="81">E96+F96</f>
        <v>119386.5</v>
      </c>
      <c r="H96" s="16">
        <f t="shared" ref="H96:H100" si="82">G96*3%</f>
        <v>3581.5949999999998</v>
      </c>
      <c r="I96" s="16">
        <f t="shared" ref="I96:I100" si="83">G96+H96</f>
        <v>122968.095</v>
      </c>
      <c r="J96" s="16">
        <f t="shared" ref="J96:J100" si="84">I96*3%</f>
        <v>3689.0428499999998</v>
      </c>
      <c r="K96" s="16">
        <f t="shared" ref="K96:K100" si="85">I96*2%</f>
        <v>2459.3618999999999</v>
      </c>
      <c r="L96" s="16">
        <f t="shared" ref="L96:L100" si="86">I96*7.5%</f>
        <v>9222.6071250000005</v>
      </c>
      <c r="M96" s="16">
        <f t="shared" ref="M96:M100" si="87">I96+J96+K96+L96</f>
        <v>138339.106875</v>
      </c>
      <c r="N96" s="16">
        <f t="shared" ref="N96:N100" si="88">M96*1%</f>
        <v>1383.3910687499999</v>
      </c>
      <c r="O96" s="16">
        <f t="shared" ref="O96:O100" si="89">M96+N96</f>
        <v>139722.49794375</v>
      </c>
    </row>
    <row r="97" spans="1:15" x14ac:dyDescent="0.2">
      <c r="A97" s="3" t="s">
        <v>106</v>
      </c>
      <c r="B97" s="10" t="s">
        <v>108</v>
      </c>
      <c r="C97" s="4">
        <v>570</v>
      </c>
      <c r="D97" s="4">
        <v>1491</v>
      </c>
      <c r="E97" s="11">
        <f t="shared" si="79"/>
        <v>849870</v>
      </c>
      <c r="F97" s="16">
        <f t="shared" si="80"/>
        <v>152976.6</v>
      </c>
      <c r="G97" s="16">
        <f t="shared" si="81"/>
        <v>1002846.6</v>
      </c>
      <c r="H97" s="16">
        <f t="shared" si="82"/>
        <v>30085.397999999997</v>
      </c>
      <c r="I97" s="16">
        <f t="shared" si="83"/>
        <v>1032931.998</v>
      </c>
      <c r="J97" s="16">
        <f t="shared" si="84"/>
        <v>30987.959940000001</v>
      </c>
      <c r="K97" s="16">
        <f t="shared" si="85"/>
        <v>20658.63996</v>
      </c>
      <c r="L97" s="16">
        <f t="shared" si="86"/>
        <v>77469.899850000002</v>
      </c>
      <c r="M97" s="16">
        <f t="shared" si="87"/>
        <v>1162048.4977500001</v>
      </c>
      <c r="N97" s="16">
        <f t="shared" si="88"/>
        <v>11620.484977500002</v>
      </c>
      <c r="O97" s="16">
        <f t="shared" si="89"/>
        <v>1173668.9827275001</v>
      </c>
    </row>
    <row r="98" spans="1:15" x14ac:dyDescent="0.2">
      <c r="A98" s="3" t="s">
        <v>53</v>
      </c>
      <c r="B98" s="10" t="s">
        <v>109</v>
      </c>
      <c r="C98" s="4">
        <v>956</v>
      </c>
      <c r="D98" s="4">
        <v>71</v>
      </c>
      <c r="E98" s="11">
        <f t="shared" si="79"/>
        <v>67876</v>
      </c>
      <c r="F98" s="16">
        <f t="shared" si="80"/>
        <v>12217.68</v>
      </c>
      <c r="G98" s="16">
        <f t="shared" si="81"/>
        <v>80093.679999999993</v>
      </c>
      <c r="H98" s="16">
        <f t="shared" si="82"/>
        <v>2402.8103999999998</v>
      </c>
      <c r="I98" s="16">
        <f t="shared" si="83"/>
        <v>82496.490399999995</v>
      </c>
      <c r="J98" s="16">
        <f t="shared" si="84"/>
        <v>2474.8947119999998</v>
      </c>
      <c r="K98" s="16">
        <f t="shared" si="85"/>
        <v>1649.9298079999999</v>
      </c>
      <c r="L98" s="16">
        <f t="shared" si="86"/>
        <v>6187.2367799999993</v>
      </c>
      <c r="M98" s="16">
        <f t="shared" si="87"/>
        <v>92808.551699999982</v>
      </c>
      <c r="N98" s="16">
        <f t="shared" si="88"/>
        <v>928.08551699999987</v>
      </c>
      <c r="O98" s="16">
        <f t="shared" si="89"/>
        <v>93736.637216999981</v>
      </c>
    </row>
    <row r="99" spans="1:15" x14ac:dyDescent="0.2">
      <c r="A99" s="3" t="s">
        <v>54</v>
      </c>
      <c r="B99" s="10" t="s">
        <v>110</v>
      </c>
      <c r="C99" s="4">
        <v>1680</v>
      </c>
      <c r="D99" s="4">
        <v>106.5</v>
      </c>
      <c r="E99" s="11">
        <f t="shared" si="79"/>
        <v>178920</v>
      </c>
      <c r="F99" s="16">
        <f t="shared" si="80"/>
        <v>32205.599999999999</v>
      </c>
      <c r="G99" s="16">
        <f t="shared" si="81"/>
        <v>211125.6</v>
      </c>
      <c r="H99" s="16">
        <f t="shared" si="82"/>
        <v>6333.768</v>
      </c>
      <c r="I99" s="16">
        <f t="shared" si="83"/>
        <v>217459.36800000002</v>
      </c>
      <c r="J99" s="16">
        <f t="shared" si="84"/>
        <v>6523.7810399999998</v>
      </c>
      <c r="K99" s="16">
        <f t="shared" si="85"/>
        <v>4349.1873600000008</v>
      </c>
      <c r="L99" s="16">
        <f t="shared" si="86"/>
        <v>16309.452600000001</v>
      </c>
      <c r="M99" s="16">
        <f t="shared" si="87"/>
        <v>244641.78900000002</v>
      </c>
      <c r="N99" s="16">
        <f t="shared" si="88"/>
        <v>2446.4178900000002</v>
      </c>
      <c r="O99" s="16">
        <f t="shared" si="89"/>
        <v>247088.20689000003</v>
      </c>
    </row>
    <row r="100" spans="1:15" x14ac:dyDescent="0.2">
      <c r="A100" s="3" t="s">
        <v>55</v>
      </c>
      <c r="B100" s="10" t="s">
        <v>110</v>
      </c>
      <c r="C100" s="4">
        <v>6030</v>
      </c>
      <c r="D100" s="4">
        <v>106.5</v>
      </c>
      <c r="E100" s="11">
        <f t="shared" si="79"/>
        <v>642195</v>
      </c>
      <c r="F100" s="16">
        <f t="shared" si="80"/>
        <v>115595.09999999999</v>
      </c>
      <c r="G100" s="16">
        <f t="shared" si="81"/>
        <v>757790.1</v>
      </c>
      <c r="H100" s="16">
        <f t="shared" si="82"/>
        <v>22733.702999999998</v>
      </c>
      <c r="I100" s="16">
        <f t="shared" si="83"/>
        <v>780523.80299999996</v>
      </c>
      <c r="J100" s="16">
        <f t="shared" si="84"/>
        <v>23415.714089999998</v>
      </c>
      <c r="K100" s="16">
        <f t="shared" si="85"/>
        <v>15610.476059999999</v>
      </c>
      <c r="L100" s="16">
        <f t="shared" si="86"/>
        <v>58539.285224999992</v>
      </c>
      <c r="M100" s="16">
        <f t="shared" si="87"/>
        <v>878089.27837499999</v>
      </c>
      <c r="N100" s="16">
        <f t="shared" si="88"/>
        <v>8780.8927837499996</v>
      </c>
      <c r="O100" s="16">
        <f t="shared" si="89"/>
        <v>886870.17115874996</v>
      </c>
    </row>
    <row r="101" spans="1:15" x14ac:dyDescent="0.2">
      <c r="A101" s="23" t="s">
        <v>48</v>
      </c>
      <c r="B101" s="10"/>
      <c r="C101" s="4"/>
      <c r="D101" s="4"/>
      <c r="E101" s="11"/>
      <c r="F101" s="16"/>
      <c r="G101" s="24"/>
      <c r="H101" s="24"/>
      <c r="I101" s="24"/>
      <c r="J101" s="24"/>
      <c r="K101" s="24"/>
      <c r="L101" s="24"/>
      <c r="M101" s="24"/>
      <c r="N101" s="24"/>
      <c r="O101" s="24"/>
    </row>
    <row r="102" spans="1:15" x14ac:dyDescent="0.2">
      <c r="A102" s="3" t="s">
        <v>49</v>
      </c>
      <c r="B102" s="10" t="s">
        <v>95</v>
      </c>
      <c r="C102" s="4">
        <f>32544.72+1483.2+2966.4</f>
        <v>36994.32</v>
      </c>
      <c r="D102" s="4">
        <v>1385</v>
      </c>
      <c r="E102" s="11">
        <f t="shared" ref="E102:E103" si="90">C102*D102</f>
        <v>51237133.200000003</v>
      </c>
      <c r="F102" s="16">
        <f t="shared" ref="F102:F103" si="91">E102*18%</f>
        <v>9222683.9759999998</v>
      </c>
      <c r="G102" s="16">
        <f t="shared" ref="G102:G103" si="92">E102+F102</f>
        <v>60459817.175999999</v>
      </c>
      <c r="H102" s="16">
        <f t="shared" ref="H102:H103" si="93">G102*3%</f>
        <v>1813794.5152799999</v>
      </c>
      <c r="I102" s="16">
        <f t="shared" ref="I102:I103" si="94">G102+H102</f>
        <v>62273611.69128</v>
      </c>
      <c r="J102" s="16">
        <f t="shared" ref="J102:J103" si="95">I102*3%</f>
        <v>1868208.3507383999</v>
      </c>
      <c r="K102" s="16">
        <f t="shared" ref="K102:K103" si="96">I102*2%</f>
        <v>1245472.2338256</v>
      </c>
      <c r="L102" s="16">
        <f t="shared" ref="L102:L103" si="97">I102*7.5%</f>
        <v>4670520.8768459996</v>
      </c>
      <c r="M102" s="16">
        <f t="shared" ref="M102:M103" si="98">I102+J102+K102+L102</f>
        <v>70057813.152689993</v>
      </c>
      <c r="N102" s="16">
        <f t="shared" ref="N102:N103" si="99">M102*1%</f>
        <v>700578.13152689999</v>
      </c>
      <c r="O102" s="16">
        <f t="shared" ref="O102:O103" si="100">M102+N102</f>
        <v>70758391.284216896</v>
      </c>
    </row>
    <row r="103" spans="1:15" x14ac:dyDescent="0.2">
      <c r="A103" s="3" t="s">
        <v>50</v>
      </c>
      <c r="B103" s="10" t="s">
        <v>95</v>
      </c>
      <c r="C103" s="4">
        <v>7622</v>
      </c>
      <c r="D103" s="4">
        <v>613</v>
      </c>
      <c r="E103" s="11">
        <f t="shared" si="90"/>
        <v>4672286</v>
      </c>
      <c r="F103" s="16">
        <f t="shared" si="91"/>
        <v>841011.48</v>
      </c>
      <c r="G103" s="16">
        <f t="shared" si="92"/>
        <v>5513297.4800000004</v>
      </c>
      <c r="H103" s="16">
        <f t="shared" si="93"/>
        <v>165398.92440000002</v>
      </c>
      <c r="I103" s="16">
        <f t="shared" si="94"/>
        <v>5678696.4044000003</v>
      </c>
      <c r="J103" s="16">
        <f t="shared" si="95"/>
        <v>170360.89213200001</v>
      </c>
      <c r="K103" s="16">
        <f t="shared" si="96"/>
        <v>113573.92808800002</v>
      </c>
      <c r="L103" s="16">
        <f t="shared" si="97"/>
        <v>425902.23032999999</v>
      </c>
      <c r="M103" s="16">
        <f t="shared" si="98"/>
        <v>6388533.4549500002</v>
      </c>
      <c r="N103" s="16">
        <f t="shared" si="99"/>
        <v>63885.334549500003</v>
      </c>
      <c r="O103" s="16">
        <f t="shared" si="100"/>
        <v>6452418.7894994998</v>
      </c>
    </row>
    <row r="104" spans="1:15" x14ac:dyDescent="0.2">
      <c r="A104" s="23" t="s">
        <v>56</v>
      </c>
      <c r="B104" s="10"/>
      <c r="C104" s="4"/>
      <c r="D104" s="4"/>
      <c r="E104" s="11"/>
      <c r="F104" s="16"/>
      <c r="G104" s="24"/>
      <c r="H104" s="24"/>
      <c r="I104" s="24"/>
      <c r="J104" s="24"/>
      <c r="K104" s="24"/>
      <c r="L104" s="24"/>
      <c r="M104" s="24"/>
      <c r="N104" s="24"/>
      <c r="O104" s="24"/>
    </row>
    <row r="105" spans="1:15" x14ac:dyDescent="0.2">
      <c r="A105" s="3" t="s">
        <v>57</v>
      </c>
      <c r="B105" s="10" t="s">
        <v>96</v>
      </c>
      <c r="C105" s="4">
        <v>298</v>
      </c>
      <c r="D105" s="4">
        <v>113.6</v>
      </c>
      <c r="E105" s="11">
        <f t="shared" ref="E105:E108" si="101">C105*D105</f>
        <v>33852.799999999996</v>
      </c>
      <c r="F105" s="16">
        <f t="shared" ref="F105:F108" si="102">E105*18%</f>
        <v>6093.503999999999</v>
      </c>
      <c r="G105" s="16">
        <f t="shared" ref="G105:G108" si="103">E105+F105</f>
        <v>39946.303999999996</v>
      </c>
      <c r="H105" s="16">
        <f t="shared" ref="H105:H108" si="104">G105*3%</f>
        <v>1198.3891199999998</v>
      </c>
      <c r="I105" s="16">
        <f t="shared" ref="I105:I108" si="105">G105+H105</f>
        <v>41144.693119999996</v>
      </c>
      <c r="J105" s="16">
        <f t="shared" ref="J105:J108" si="106">I105*3%</f>
        <v>1234.3407935999999</v>
      </c>
      <c r="K105" s="16">
        <f t="shared" ref="K105:K108" si="107">I105*2%</f>
        <v>822.89386239999999</v>
      </c>
      <c r="L105" s="16">
        <f t="shared" ref="L105:L108" si="108">I105*7.5%</f>
        <v>3085.8519839999994</v>
      </c>
      <c r="M105" s="16">
        <f t="shared" ref="M105:M108" si="109">I105+J105+K105+L105</f>
        <v>46287.779759999998</v>
      </c>
      <c r="N105" s="16">
        <f t="shared" ref="N105:N108" si="110">M105*1%</f>
        <v>462.87779760000001</v>
      </c>
      <c r="O105" s="16">
        <f t="shared" ref="O105:O108" si="111">M105+N105</f>
        <v>46750.657557599996</v>
      </c>
    </row>
    <row r="106" spans="1:15" ht="28.5" x14ac:dyDescent="0.2">
      <c r="A106" s="3" t="s">
        <v>103</v>
      </c>
      <c r="B106" s="10" t="s">
        <v>105</v>
      </c>
      <c r="C106" s="16">
        <v>89.591700000000003</v>
      </c>
      <c r="D106" s="4">
        <v>106.5</v>
      </c>
      <c r="E106" s="11">
        <f t="shared" si="101"/>
        <v>9541.5160500000002</v>
      </c>
      <c r="F106" s="16">
        <f t="shared" si="102"/>
        <v>1717.4728889999999</v>
      </c>
      <c r="G106" s="16">
        <f t="shared" si="103"/>
        <v>11258.988939000001</v>
      </c>
      <c r="H106" s="16">
        <f t="shared" si="104"/>
        <v>337.76966816999999</v>
      </c>
      <c r="I106" s="16">
        <f t="shared" si="105"/>
        <v>11596.758607170001</v>
      </c>
      <c r="J106" s="16">
        <f t="shared" si="106"/>
        <v>347.90275821509999</v>
      </c>
      <c r="K106" s="16">
        <f t="shared" si="107"/>
        <v>231.93517214340002</v>
      </c>
      <c r="L106" s="16">
        <f t="shared" si="108"/>
        <v>869.75689553774998</v>
      </c>
      <c r="M106" s="16">
        <f t="shared" si="109"/>
        <v>13046.35343306625</v>
      </c>
      <c r="N106" s="16">
        <f t="shared" si="110"/>
        <v>130.4635343306625</v>
      </c>
      <c r="O106" s="16">
        <f t="shared" si="111"/>
        <v>13176.816967396911</v>
      </c>
    </row>
    <row r="107" spans="1:15" x14ac:dyDescent="0.2">
      <c r="A107" s="3" t="s">
        <v>58</v>
      </c>
      <c r="B107" s="10" t="s">
        <v>96</v>
      </c>
      <c r="C107" s="4">
        <v>894</v>
      </c>
      <c r="D107" s="4">
        <v>113.6</v>
      </c>
      <c r="E107" s="11">
        <f t="shared" si="101"/>
        <v>101558.39999999999</v>
      </c>
      <c r="F107" s="16">
        <f t="shared" si="102"/>
        <v>18280.511999999999</v>
      </c>
      <c r="G107" s="16">
        <f t="shared" si="103"/>
        <v>119838.912</v>
      </c>
      <c r="H107" s="16">
        <f t="shared" si="104"/>
        <v>3595.1673599999999</v>
      </c>
      <c r="I107" s="16">
        <f t="shared" si="105"/>
        <v>123434.07936</v>
      </c>
      <c r="J107" s="16">
        <f t="shared" si="106"/>
        <v>3703.0223808000001</v>
      </c>
      <c r="K107" s="16">
        <f t="shared" si="107"/>
        <v>2468.6815872000002</v>
      </c>
      <c r="L107" s="16">
        <f t="shared" si="108"/>
        <v>9257.5559520000006</v>
      </c>
      <c r="M107" s="16">
        <f t="shared" si="109"/>
        <v>138863.33928000001</v>
      </c>
      <c r="N107" s="16">
        <f t="shared" si="110"/>
        <v>1388.6333928000001</v>
      </c>
      <c r="O107" s="16">
        <f t="shared" si="111"/>
        <v>140251.97267280001</v>
      </c>
    </row>
    <row r="108" spans="1:15" ht="28.5" x14ac:dyDescent="0.2">
      <c r="A108" s="3" t="s">
        <v>59</v>
      </c>
      <c r="B108" s="10" t="s">
        <v>105</v>
      </c>
      <c r="C108" s="16">
        <v>478.72680000000003</v>
      </c>
      <c r="D108" s="4">
        <v>106.5</v>
      </c>
      <c r="E108" s="11">
        <f t="shared" si="101"/>
        <v>50984.404200000004</v>
      </c>
      <c r="F108" s="16">
        <f t="shared" si="102"/>
        <v>9177.1927560000004</v>
      </c>
      <c r="G108" s="16">
        <f t="shared" si="103"/>
        <v>60161.596956000009</v>
      </c>
      <c r="H108" s="16">
        <f t="shared" si="104"/>
        <v>1804.8479086800003</v>
      </c>
      <c r="I108" s="16">
        <f t="shared" si="105"/>
        <v>61966.444864680008</v>
      </c>
      <c r="J108" s="16">
        <f t="shared" si="106"/>
        <v>1858.9933459404001</v>
      </c>
      <c r="K108" s="16">
        <f t="shared" si="107"/>
        <v>1239.3288972936002</v>
      </c>
      <c r="L108" s="16">
        <f t="shared" si="108"/>
        <v>4647.4833648510003</v>
      </c>
      <c r="M108" s="16">
        <f t="shared" si="109"/>
        <v>69712.250472765008</v>
      </c>
      <c r="N108" s="16">
        <f t="shared" si="110"/>
        <v>697.12250472765015</v>
      </c>
      <c r="O108" s="16">
        <f t="shared" si="111"/>
        <v>70409.372977492661</v>
      </c>
    </row>
    <row r="109" spans="1:15" x14ac:dyDescent="0.2">
      <c r="A109" s="23" t="s">
        <v>68</v>
      </c>
      <c r="B109" s="10"/>
      <c r="C109" s="4"/>
      <c r="D109" s="4"/>
      <c r="E109" s="11"/>
      <c r="F109" s="16"/>
      <c r="G109" s="24"/>
      <c r="H109" s="24"/>
      <c r="I109" s="24"/>
      <c r="J109" s="24"/>
      <c r="K109" s="24"/>
      <c r="L109" s="24"/>
      <c r="M109" s="24"/>
      <c r="N109" s="24"/>
      <c r="O109" s="24"/>
    </row>
    <row r="110" spans="1:15" x14ac:dyDescent="0.2">
      <c r="A110" s="3" t="s">
        <v>69</v>
      </c>
      <c r="B110" s="10" t="s">
        <v>104</v>
      </c>
      <c r="C110" s="4">
        <v>149</v>
      </c>
      <c r="D110" s="4">
        <v>312.39999999999998</v>
      </c>
      <c r="E110" s="11">
        <f t="shared" ref="E110:E111" si="112">C110*D110</f>
        <v>46547.6</v>
      </c>
      <c r="F110" s="16">
        <f t="shared" ref="F110:F111" si="113">E110*18%</f>
        <v>8378.5679999999993</v>
      </c>
      <c r="G110" s="16">
        <f t="shared" ref="G110:G111" si="114">E110+F110</f>
        <v>54926.167999999998</v>
      </c>
      <c r="H110" s="16">
        <f t="shared" ref="H110:H111" si="115">G110*3%</f>
        <v>1647.78504</v>
      </c>
      <c r="I110" s="16">
        <f t="shared" ref="I110:I111" si="116">G110+H110</f>
        <v>56573.95304</v>
      </c>
      <c r="J110" s="16">
        <f t="shared" ref="J110:J111" si="117">I110*3%</f>
        <v>1697.2185912</v>
      </c>
      <c r="K110" s="16">
        <f t="shared" ref="K110:K111" si="118">I110*2%</f>
        <v>1131.4790608000001</v>
      </c>
      <c r="L110" s="16">
        <f t="shared" ref="L110:L111" si="119">I110*7.5%</f>
        <v>4243.0464780000002</v>
      </c>
      <c r="M110" s="16">
        <f t="shared" ref="M110:M111" si="120">I110+J110+K110+L110</f>
        <v>63645.697169999999</v>
      </c>
      <c r="N110" s="16">
        <f t="shared" ref="N110:N111" si="121">M110*1%</f>
        <v>636.45697170000005</v>
      </c>
      <c r="O110" s="16">
        <f t="shared" ref="O110:O111" si="122">M110+N110</f>
        <v>64282.154141699997</v>
      </c>
    </row>
    <row r="111" spans="1:15" x14ac:dyDescent="0.2">
      <c r="A111" s="3" t="s">
        <v>70</v>
      </c>
      <c r="B111" s="10" t="s">
        <v>104</v>
      </c>
      <c r="C111" s="4">
        <v>298</v>
      </c>
      <c r="D111" s="4">
        <v>212.77</v>
      </c>
      <c r="E111" s="11">
        <f t="shared" si="112"/>
        <v>63405.460000000006</v>
      </c>
      <c r="F111" s="16">
        <f t="shared" si="113"/>
        <v>11412.982800000002</v>
      </c>
      <c r="G111" s="16">
        <f t="shared" si="114"/>
        <v>74818.442800000004</v>
      </c>
      <c r="H111" s="16">
        <f t="shared" si="115"/>
        <v>2244.5532840000001</v>
      </c>
      <c r="I111" s="16">
        <f t="shared" si="116"/>
        <v>77062.996083999999</v>
      </c>
      <c r="J111" s="16">
        <f t="shared" si="117"/>
        <v>2311.8898825199999</v>
      </c>
      <c r="K111" s="16">
        <f t="shared" si="118"/>
        <v>1541.2599216799999</v>
      </c>
      <c r="L111" s="16">
        <f t="shared" si="119"/>
        <v>5779.7247062999995</v>
      </c>
      <c r="M111" s="16">
        <f t="shared" si="120"/>
        <v>86695.870594499997</v>
      </c>
      <c r="N111" s="16">
        <f t="shared" si="121"/>
        <v>866.95870594500002</v>
      </c>
      <c r="O111" s="16">
        <f t="shared" si="122"/>
        <v>87562.829300444995</v>
      </c>
    </row>
    <row r="112" spans="1:15" ht="18" x14ac:dyDescent="0.2">
      <c r="G112" s="25"/>
      <c r="H112" s="25"/>
      <c r="I112" s="25"/>
      <c r="J112" s="25"/>
      <c r="K112" s="25"/>
      <c r="L112" s="25"/>
      <c r="M112" s="25"/>
      <c r="N112" s="25"/>
      <c r="O112" s="53">
        <f>SUM(O4:O111)/10^7</f>
        <v>51.642793477112207</v>
      </c>
    </row>
    <row r="113" spans="1:15" ht="38.450000000000003" customHeight="1" x14ac:dyDescent="0.2">
      <c r="A113" s="73" t="s">
        <v>149</v>
      </c>
      <c r="B113" s="73"/>
      <c r="C113" s="73"/>
      <c r="D113" s="73"/>
      <c r="E113" s="73"/>
      <c r="F113" s="73"/>
      <c r="G113" s="73"/>
      <c r="H113" s="73"/>
      <c r="I113" s="73"/>
      <c r="J113" s="73"/>
      <c r="K113" s="73"/>
      <c r="L113" s="73"/>
      <c r="M113" s="73"/>
      <c r="N113" s="54"/>
      <c r="O113" s="54"/>
    </row>
    <row r="114" spans="1:15" ht="99.75" x14ac:dyDescent="0.2">
      <c r="A114" s="29" t="s">
        <v>0</v>
      </c>
      <c r="B114" s="30" t="s">
        <v>1</v>
      </c>
      <c r="C114" s="31" t="s">
        <v>216</v>
      </c>
      <c r="D114" s="31" t="s">
        <v>204</v>
      </c>
      <c r="E114" s="30" t="s">
        <v>205</v>
      </c>
      <c r="F114" s="30" t="s">
        <v>208</v>
      </c>
      <c r="G114" s="30" t="s">
        <v>209</v>
      </c>
      <c r="H114" s="30" t="s">
        <v>217</v>
      </c>
      <c r="I114" s="30" t="s">
        <v>218</v>
      </c>
      <c r="J114" s="30" t="s">
        <v>219</v>
      </c>
      <c r="K114" s="31" t="s">
        <v>213</v>
      </c>
      <c r="L114" s="30" t="s">
        <v>214</v>
      </c>
      <c r="M114" s="30" t="s">
        <v>215</v>
      </c>
    </row>
    <row r="115" spans="1:15" x14ac:dyDescent="0.2">
      <c r="A115" s="23" t="s">
        <v>2</v>
      </c>
      <c r="B115" s="7"/>
      <c r="C115" s="8"/>
      <c r="D115" s="4"/>
      <c r="E115" s="4"/>
      <c r="F115" s="4"/>
    </row>
    <row r="116" spans="1:15" ht="28.5" x14ac:dyDescent="0.2">
      <c r="A116" s="33" t="s">
        <v>153</v>
      </c>
      <c r="B116" s="10" t="s">
        <v>96</v>
      </c>
      <c r="C116" s="4">
        <v>14</v>
      </c>
      <c r="D116" s="4">
        <v>40427</v>
      </c>
      <c r="E116" s="4">
        <f>C116*D116</f>
        <v>565978</v>
      </c>
      <c r="F116" s="4">
        <f>E116*3%</f>
        <v>16979.34</v>
      </c>
      <c r="G116" s="26">
        <f>E116+F116</f>
        <v>582957.34</v>
      </c>
      <c r="H116" s="11">
        <f>G116*5%</f>
        <v>29147.866999999998</v>
      </c>
      <c r="I116" s="5"/>
      <c r="J116" s="5"/>
      <c r="K116" s="55">
        <f>H116+I116+J116</f>
        <v>29147.866999999998</v>
      </c>
      <c r="L116" s="5">
        <f>K116*1%</f>
        <v>291.47866999999997</v>
      </c>
      <c r="M116" s="55">
        <f>K116+L116</f>
        <v>29439.345669999999</v>
      </c>
    </row>
    <row r="117" spans="1:15" ht="28.5" x14ac:dyDescent="0.2">
      <c r="A117" s="33" t="s">
        <v>154</v>
      </c>
      <c r="B117" s="10" t="s">
        <v>96</v>
      </c>
      <c r="C117" s="4">
        <v>84</v>
      </c>
      <c r="D117" s="4">
        <v>34321.519999999997</v>
      </c>
      <c r="E117" s="4">
        <f t="shared" ref="E117:E118" si="123">C117*D117</f>
        <v>2883007.6799999997</v>
      </c>
      <c r="F117" s="4">
        <f t="shared" ref="F117:F118" si="124">E117*3%</f>
        <v>86490.230399999986</v>
      </c>
      <c r="G117" s="26">
        <f t="shared" ref="G117:G118" si="125">E117+F117</f>
        <v>2969497.9103999995</v>
      </c>
      <c r="H117" s="11">
        <f t="shared" ref="H117:H118" si="126">G117*5%</f>
        <v>148474.89551999999</v>
      </c>
      <c r="I117" s="5"/>
      <c r="J117" s="5"/>
      <c r="K117" s="55">
        <f t="shared" ref="K117:K118" si="127">H117+I117+J117</f>
        <v>148474.89551999999</v>
      </c>
      <c r="L117" s="5">
        <f t="shared" ref="L117:L118" si="128">K117*1%</f>
        <v>1484.7489552</v>
      </c>
      <c r="M117" s="55">
        <f t="shared" ref="M117:M118" si="129">K117+L117</f>
        <v>149959.64447519998</v>
      </c>
    </row>
    <row r="118" spans="1:15" x14ac:dyDescent="0.2">
      <c r="A118" s="33" t="s">
        <v>155</v>
      </c>
      <c r="B118" s="10" t="s">
        <v>96</v>
      </c>
      <c r="C118" s="4">
        <v>200</v>
      </c>
      <c r="D118" s="4">
        <v>62705.93</v>
      </c>
      <c r="E118" s="4">
        <f t="shared" si="123"/>
        <v>12541186</v>
      </c>
      <c r="F118" s="4">
        <f t="shared" si="124"/>
        <v>376235.57999999996</v>
      </c>
      <c r="G118" s="26">
        <f t="shared" si="125"/>
        <v>12917421.58</v>
      </c>
      <c r="H118" s="11">
        <f t="shared" si="126"/>
        <v>645871.07900000003</v>
      </c>
      <c r="I118" s="5"/>
      <c r="J118" s="5"/>
      <c r="K118" s="55">
        <f t="shared" si="127"/>
        <v>645871.07900000003</v>
      </c>
      <c r="L118" s="5">
        <f t="shared" si="128"/>
        <v>6458.7107900000001</v>
      </c>
      <c r="M118" s="55">
        <f t="shared" si="129"/>
        <v>652329.78979000007</v>
      </c>
    </row>
    <row r="119" spans="1:15" x14ac:dyDescent="0.2">
      <c r="A119" s="23" t="s">
        <v>3</v>
      </c>
      <c r="B119" s="10"/>
      <c r="C119" s="4"/>
      <c r="D119" s="4"/>
      <c r="E119" s="4"/>
      <c r="F119" s="4"/>
      <c r="H119" s="5"/>
      <c r="I119" s="5"/>
      <c r="J119" s="5"/>
      <c r="K119" s="5"/>
      <c r="L119" s="5"/>
      <c r="M119" s="5"/>
    </row>
    <row r="120" spans="1:15" x14ac:dyDescent="0.2">
      <c r="A120" s="3" t="s">
        <v>156</v>
      </c>
      <c r="B120" s="14" t="s">
        <v>95</v>
      </c>
      <c r="C120" s="4">
        <v>43280</v>
      </c>
      <c r="D120" s="4">
        <v>221.52</v>
      </c>
      <c r="E120" s="4">
        <f t="shared" ref="E120:E121" si="130">C120*D120</f>
        <v>9587385.5999999996</v>
      </c>
      <c r="F120" s="4">
        <f t="shared" ref="F120:F121" si="131">E120*3%</f>
        <v>287621.56799999997</v>
      </c>
      <c r="G120" s="26">
        <f t="shared" ref="G120:G121" si="132">E120+F120</f>
        <v>9875007.1679999996</v>
      </c>
      <c r="H120" s="5"/>
      <c r="I120" s="16">
        <f t="shared" ref="I120:I121" si="133">G120*10%</f>
        <v>987500.71680000005</v>
      </c>
      <c r="J120" s="5"/>
      <c r="K120" s="55">
        <f t="shared" ref="K120:K121" si="134">H120+I120+J120</f>
        <v>987500.71680000005</v>
      </c>
      <c r="L120" s="5">
        <f t="shared" ref="L120:L121" si="135">K120*1%</f>
        <v>9875.0071680000001</v>
      </c>
      <c r="M120" s="55">
        <f t="shared" ref="M120:M121" si="136">K120+L120</f>
        <v>997375.72396800003</v>
      </c>
    </row>
    <row r="121" spans="1:15" x14ac:dyDescent="0.2">
      <c r="A121" s="3" t="s">
        <v>157</v>
      </c>
      <c r="B121" s="14" t="s">
        <v>95</v>
      </c>
      <c r="C121" s="4">
        <v>1855.56</v>
      </c>
      <c r="D121" s="4">
        <v>74.800000000000011</v>
      </c>
      <c r="E121" s="4">
        <f t="shared" si="130"/>
        <v>138795.88800000001</v>
      </c>
      <c r="F121" s="4">
        <f t="shared" si="131"/>
        <v>4163.8766400000004</v>
      </c>
      <c r="G121" s="26">
        <f t="shared" si="132"/>
        <v>142959.76464000001</v>
      </c>
      <c r="H121" s="5"/>
      <c r="I121" s="16">
        <f t="shared" si="133"/>
        <v>14295.976464000001</v>
      </c>
      <c r="J121" s="5"/>
      <c r="K121" s="55">
        <f t="shared" si="134"/>
        <v>14295.976464000001</v>
      </c>
      <c r="L121" s="5">
        <f t="shared" si="135"/>
        <v>142.95976464</v>
      </c>
      <c r="M121" s="55">
        <f t="shared" si="136"/>
        <v>14438.936228640001</v>
      </c>
    </row>
    <row r="122" spans="1:15" x14ac:dyDescent="0.2">
      <c r="A122" s="23" t="s">
        <v>29</v>
      </c>
      <c r="B122" s="10"/>
      <c r="C122" s="4"/>
      <c r="D122" s="4"/>
      <c r="E122" s="4"/>
      <c r="F122" s="4"/>
      <c r="H122" s="5"/>
      <c r="I122" s="5"/>
      <c r="J122" s="5"/>
      <c r="K122" s="5"/>
      <c r="L122" s="5"/>
      <c r="M122" s="5"/>
    </row>
    <row r="123" spans="1:15" x14ac:dyDescent="0.2">
      <c r="A123" s="33" t="s">
        <v>164</v>
      </c>
      <c r="B123" s="10" t="s">
        <v>96</v>
      </c>
      <c r="C123" s="4">
        <v>252</v>
      </c>
      <c r="D123" s="4">
        <v>788.80000000000007</v>
      </c>
      <c r="E123" s="4">
        <f t="shared" ref="E123:E141" si="137">C123*D123</f>
        <v>198777.60000000001</v>
      </c>
      <c r="F123" s="4">
        <f t="shared" ref="F123:F141" si="138">E123*3%</f>
        <v>5963.3279999999995</v>
      </c>
      <c r="G123" s="26">
        <f t="shared" ref="G123:G141" si="139">E123+F123</f>
        <v>204740.92800000001</v>
      </c>
      <c r="H123" s="5"/>
      <c r="I123" s="16">
        <f t="shared" ref="I123:I141" si="140">G123*10%</f>
        <v>20474.092800000002</v>
      </c>
      <c r="J123" s="5"/>
      <c r="K123" s="55">
        <f t="shared" ref="K123:K141" si="141">H123+I123+J123</f>
        <v>20474.092800000002</v>
      </c>
      <c r="L123" s="5">
        <f t="shared" ref="L123:L141" si="142">K123*1%</f>
        <v>204.74092800000003</v>
      </c>
      <c r="M123" s="55">
        <f t="shared" ref="M123:M141" si="143">K123+L123</f>
        <v>20678.833728000001</v>
      </c>
    </row>
    <row r="124" spans="1:15" x14ac:dyDescent="0.2">
      <c r="A124" s="3" t="s">
        <v>163</v>
      </c>
      <c r="B124" s="10" t="s">
        <v>96</v>
      </c>
      <c r="C124" s="4">
        <v>171.2</v>
      </c>
      <c r="D124" s="4">
        <v>80</v>
      </c>
      <c r="E124" s="4">
        <f t="shared" si="137"/>
        <v>13696</v>
      </c>
      <c r="F124" s="4">
        <f t="shared" si="138"/>
        <v>410.88</v>
      </c>
      <c r="G124" s="26">
        <f t="shared" si="139"/>
        <v>14106.88</v>
      </c>
      <c r="H124" s="5"/>
      <c r="I124" s="16">
        <f t="shared" si="140"/>
        <v>1410.6880000000001</v>
      </c>
      <c r="J124" s="5"/>
      <c r="K124" s="55">
        <f t="shared" si="141"/>
        <v>1410.6880000000001</v>
      </c>
      <c r="L124" s="5">
        <f t="shared" si="142"/>
        <v>14.106880000000002</v>
      </c>
      <c r="M124" s="55">
        <f t="shared" si="143"/>
        <v>1424.7948800000001</v>
      </c>
    </row>
    <row r="125" spans="1:15" x14ac:dyDescent="0.2">
      <c r="A125" s="33" t="s">
        <v>165</v>
      </c>
      <c r="B125" s="10" t="s">
        <v>96</v>
      </c>
      <c r="C125" s="4">
        <v>528</v>
      </c>
      <c r="D125" s="4">
        <v>1633</v>
      </c>
      <c r="E125" s="4">
        <f t="shared" si="137"/>
        <v>862224</v>
      </c>
      <c r="F125" s="4">
        <f t="shared" si="138"/>
        <v>25866.719999999998</v>
      </c>
      <c r="G125" s="26">
        <f t="shared" si="139"/>
        <v>888090.72</v>
      </c>
      <c r="H125" s="5"/>
      <c r="I125" s="16">
        <f t="shared" si="140"/>
        <v>88809.072</v>
      </c>
      <c r="J125" s="5"/>
      <c r="K125" s="55">
        <f t="shared" si="141"/>
        <v>88809.072</v>
      </c>
      <c r="L125" s="5">
        <f t="shared" si="142"/>
        <v>888.09072000000003</v>
      </c>
      <c r="M125" s="55">
        <f t="shared" si="143"/>
        <v>89697.162719999993</v>
      </c>
    </row>
    <row r="126" spans="1:15" x14ac:dyDescent="0.2">
      <c r="A126" s="3" t="s">
        <v>65</v>
      </c>
      <c r="B126" s="10" t="s">
        <v>96</v>
      </c>
      <c r="C126" s="4">
        <v>30</v>
      </c>
      <c r="D126" s="4">
        <v>333</v>
      </c>
      <c r="E126" s="4">
        <f t="shared" si="137"/>
        <v>9990</v>
      </c>
      <c r="F126" s="4">
        <f t="shared" si="138"/>
        <v>299.7</v>
      </c>
      <c r="G126" s="26">
        <f t="shared" si="139"/>
        <v>10289.700000000001</v>
      </c>
      <c r="H126" s="5"/>
      <c r="I126" s="16">
        <f t="shared" si="140"/>
        <v>1028.97</v>
      </c>
      <c r="J126" s="5"/>
      <c r="K126" s="55">
        <f t="shared" si="141"/>
        <v>1028.97</v>
      </c>
      <c r="L126" s="5">
        <f t="shared" si="142"/>
        <v>10.2897</v>
      </c>
      <c r="M126" s="55">
        <f t="shared" si="143"/>
        <v>1039.2597000000001</v>
      </c>
    </row>
    <row r="127" spans="1:15" ht="28.5" x14ac:dyDescent="0.2">
      <c r="A127" s="3" t="s">
        <v>66</v>
      </c>
      <c r="B127" s="10" t="s">
        <v>96</v>
      </c>
      <c r="C127" s="4">
        <v>30</v>
      </c>
      <c r="D127" s="4">
        <v>278</v>
      </c>
      <c r="E127" s="4">
        <f t="shared" si="137"/>
        <v>8340</v>
      </c>
      <c r="F127" s="4">
        <f t="shared" si="138"/>
        <v>250.2</v>
      </c>
      <c r="G127" s="26">
        <f t="shared" si="139"/>
        <v>8590.2000000000007</v>
      </c>
      <c r="H127" s="5"/>
      <c r="I127" s="16">
        <f t="shared" si="140"/>
        <v>859.0200000000001</v>
      </c>
      <c r="J127" s="5"/>
      <c r="K127" s="55">
        <f t="shared" si="141"/>
        <v>859.0200000000001</v>
      </c>
      <c r="L127" s="5">
        <f t="shared" si="142"/>
        <v>8.5902000000000012</v>
      </c>
      <c r="M127" s="55">
        <f t="shared" si="143"/>
        <v>867.61020000000008</v>
      </c>
    </row>
    <row r="128" spans="1:15" x14ac:dyDescent="0.2">
      <c r="A128" s="3" t="s">
        <v>63</v>
      </c>
      <c r="B128" s="10" t="s">
        <v>105</v>
      </c>
      <c r="C128" s="16">
        <v>5102.3239999999996</v>
      </c>
      <c r="D128" s="4">
        <v>110.75999999999999</v>
      </c>
      <c r="E128" s="16">
        <f t="shared" si="137"/>
        <v>565133.40623999992</v>
      </c>
      <c r="F128" s="16">
        <f t="shared" si="138"/>
        <v>16954.002187199996</v>
      </c>
      <c r="G128" s="32">
        <f t="shared" si="139"/>
        <v>582087.40842719993</v>
      </c>
      <c r="H128" s="5"/>
      <c r="I128" s="16">
        <f t="shared" si="140"/>
        <v>58208.740842719999</v>
      </c>
      <c r="J128" s="5"/>
      <c r="K128" s="55">
        <f t="shared" si="141"/>
        <v>58208.740842719999</v>
      </c>
      <c r="L128" s="24">
        <f t="shared" si="142"/>
        <v>582.08740842719999</v>
      </c>
      <c r="M128" s="55">
        <f t="shared" si="143"/>
        <v>58790.828251147199</v>
      </c>
    </row>
    <row r="129" spans="1:13" x14ac:dyDescent="0.2">
      <c r="A129" s="3" t="s">
        <v>64</v>
      </c>
      <c r="B129" s="10" t="s">
        <v>109</v>
      </c>
      <c r="C129" s="4">
        <v>72</v>
      </c>
      <c r="D129" s="4">
        <v>85.199999999999989</v>
      </c>
      <c r="E129" s="4">
        <f t="shared" si="137"/>
        <v>6134.4</v>
      </c>
      <c r="F129" s="4">
        <f t="shared" si="138"/>
        <v>184.03199999999998</v>
      </c>
      <c r="G129" s="26">
        <f t="shared" si="139"/>
        <v>6318.4319999999998</v>
      </c>
      <c r="H129" s="5"/>
      <c r="I129" s="16">
        <f t="shared" si="140"/>
        <v>631.84320000000002</v>
      </c>
      <c r="J129" s="5"/>
      <c r="K129" s="55">
        <f t="shared" si="141"/>
        <v>631.84320000000002</v>
      </c>
      <c r="L129" s="5">
        <f t="shared" si="142"/>
        <v>6.3184320000000005</v>
      </c>
      <c r="M129" s="55">
        <f t="shared" si="143"/>
        <v>638.16163200000005</v>
      </c>
    </row>
    <row r="130" spans="1:13" x14ac:dyDescent="0.2">
      <c r="A130" s="3" t="s">
        <v>67</v>
      </c>
      <c r="B130" s="10" t="s">
        <v>96</v>
      </c>
      <c r="C130" s="4">
        <v>45</v>
      </c>
      <c r="D130" s="4">
        <v>29.4</v>
      </c>
      <c r="E130" s="4">
        <f t="shared" si="137"/>
        <v>1323</v>
      </c>
      <c r="F130" s="4">
        <f t="shared" si="138"/>
        <v>39.69</v>
      </c>
      <c r="G130" s="26">
        <f t="shared" si="139"/>
        <v>1362.69</v>
      </c>
      <c r="H130" s="5"/>
      <c r="I130" s="16">
        <f t="shared" si="140"/>
        <v>136.26900000000001</v>
      </c>
      <c r="J130" s="5"/>
      <c r="K130" s="55">
        <f t="shared" si="141"/>
        <v>136.26900000000001</v>
      </c>
      <c r="L130" s="5">
        <f t="shared" si="142"/>
        <v>1.3626900000000002</v>
      </c>
      <c r="M130" s="55">
        <f t="shared" si="143"/>
        <v>137.63168999999999</v>
      </c>
    </row>
    <row r="131" spans="1:13" x14ac:dyDescent="0.2">
      <c r="A131" s="3" t="s">
        <v>30</v>
      </c>
      <c r="B131" s="10" t="s">
        <v>109</v>
      </c>
      <c r="C131" s="4">
        <v>126</v>
      </c>
      <c r="D131" s="4">
        <v>272</v>
      </c>
      <c r="E131" s="4">
        <f t="shared" si="137"/>
        <v>34272</v>
      </c>
      <c r="F131" s="4">
        <f t="shared" si="138"/>
        <v>1028.1599999999999</v>
      </c>
      <c r="G131" s="26">
        <f t="shared" si="139"/>
        <v>35300.160000000003</v>
      </c>
      <c r="H131" s="5"/>
      <c r="I131" s="16">
        <f t="shared" si="140"/>
        <v>3530.0160000000005</v>
      </c>
      <c r="J131" s="5"/>
      <c r="K131" s="55">
        <f t="shared" si="141"/>
        <v>3530.0160000000005</v>
      </c>
      <c r="L131" s="5">
        <f t="shared" si="142"/>
        <v>35.300160000000005</v>
      </c>
      <c r="M131" s="55">
        <f t="shared" si="143"/>
        <v>3565.3161600000003</v>
      </c>
    </row>
    <row r="132" spans="1:13" x14ac:dyDescent="0.2">
      <c r="A132" s="33" t="s">
        <v>170</v>
      </c>
      <c r="B132" s="10" t="s">
        <v>108</v>
      </c>
      <c r="C132" s="4">
        <v>252</v>
      </c>
      <c r="D132" s="4">
        <v>476.00000000000006</v>
      </c>
      <c r="E132" s="4">
        <f t="shared" si="137"/>
        <v>119952.00000000001</v>
      </c>
      <c r="F132" s="4">
        <f t="shared" si="138"/>
        <v>3598.5600000000004</v>
      </c>
      <c r="G132" s="26">
        <f t="shared" si="139"/>
        <v>123550.56000000001</v>
      </c>
      <c r="H132" s="5"/>
      <c r="I132" s="16">
        <f t="shared" si="140"/>
        <v>12355.056000000002</v>
      </c>
      <c r="J132" s="5"/>
      <c r="K132" s="55">
        <f t="shared" si="141"/>
        <v>12355.056000000002</v>
      </c>
      <c r="L132" s="5">
        <f t="shared" si="142"/>
        <v>123.55056000000003</v>
      </c>
      <c r="M132" s="55">
        <f t="shared" si="143"/>
        <v>12478.606560000002</v>
      </c>
    </row>
    <row r="133" spans="1:13" x14ac:dyDescent="0.2">
      <c r="A133" s="33" t="s">
        <v>31</v>
      </c>
      <c r="B133" s="10" t="s">
        <v>109</v>
      </c>
      <c r="C133" s="4">
        <v>252</v>
      </c>
      <c r="D133" s="4">
        <v>1564</v>
      </c>
      <c r="E133" s="4">
        <f t="shared" si="137"/>
        <v>394128</v>
      </c>
      <c r="F133" s="4">
        <f t="shared" si="138"/>
        <v>11823.84</v>
      </c>
      <c r="G133" s="26">
        <f t="shared" si="139"/>
        <v>405951.84</v>
      </c>
      <c r="H133" s="5"/>
      <c r="I133" s="16">
        <f t="shared" si="140"/>
        <v>40595.184000000008</v>
      </c>
      <c r="J133" s="5"/>
      <c r="K133" s="55">
        <f t="shared" si="141"/>
        <v>40595.184000000008</v>
      </c>
      <c r="L133" s="5">
        <f t="shared" si="142"/>
        <v>405.95184000000012</v>
      </c>
      <c r="M133" s="55">
        <f t="shared" si="143"/>
        <v>41001.13584000001</v>
      </c>
    </row>
    <row r="134" spans="1:13" x14ac:dyDescent="0.2">
      <c r="A134" s="3" t="s">
        <v>32</v>
      </c>
      <c r="B134" s="10" t="s">
        <v>109</v>
      </c>
      <c r="C134" s="4">
        <v>1069</v>
      </c>
      <c r="D134" s="4">
        <v>681.59999999999991</v>
      </c>
      <c r="E134" s="4">
        <f t="shared" si="137"/>
        <v>728630.39999999991</v>
      </c>
      <c r="F134" s="4">
        <f t="shared" si="138"/>
        <v>21858.911999999997</v>
      </c>
      <c r="G134" s="26">
        <f t="shared" si="139"/>
        <v>750489.31199999992</v>
      </c>
      <c r="H134" s="5"/>
      <c r="I134" s="16">
        <f t="shared" si="140"/>
        <v>75048.931199999992</v>
      </c>
      <c r="J134" s="5"/>
      <c r="K134" s="55">
        <f t="shared" si="141"/>
        <v>75048.931199999992</v>
      </c>
      <c r="L134" s="5">
        <f t="shared" si="142"/>
        <v>750.48931199999993</v>
      </c>
      <c r="M134" s="55">
        <f t="shared" si="143"/>
        <v>75799.420511999997</v>
      </c>
    </row>
    <row r="135" spans="1:13" x14ac:dyDescent="0.2">
      <c r="A135" s="33" t="s">
        <v>166</v>
      </c>
      <c r="B135" s="10" t="s">
        <v>109</v>
      </c>
      <c r="C135" s="4">
        <v>522</v>
      </c>
      <c r="D135" s="4">
        <v>1872</v>
      </c>
      <c r="E135" s="4">
        <f t="shared" si="137"/>
        <v>977184</v>
      </c>
      <c r="F135" s="4">
        <f t="shared" si="138"/>
        <v>29315.52</v>
      </c>
      <c r="G135" s="26">
        <f t="shared" si="139"/>
        <v>1006499.52</v>
      </c>
      <c r="H135" s="5"/>
      <c r="I135" s="16">
        <f t="shared" si="140"/>
        <v>100649.952</v>
      </c>
      <c r="J135" s="5"/>
      <c r="K135" s="55">
        <f t="shared" si="141"/>
        <v>100649.952</v>
      </c>
      <c r="L135" s="5">
        <f t="shared" si="142"/>
        <v>1006.4995200000001</v>
      </c>
      <c r="M135" s="55">
        <f t="shared" si="143"/>
        <v>101656.45152</v>
      </c>
    </row>
    <row r="136" spans="1:13" x14ac:dyDescent="0.2">
      <c r="A136" s="3" t="s">
        <v>33</v>
      </c>
      <c r="B136" s="10" t="s">
        <v>96</v>
      </c>
      <c r="C136" s="4">
        <v>522</v>
      </c>
      <c r="D136" s="4">
        <v>677.6</v>
      </c>
      <c r="E136" s="4">
        <f t="shared" si="137"/>
        <v>353707.2</v>
      </c>
      <c r="F136" s="4">
        <f t="shared" si="138"/>
        <v>10611.216</v>
      </c>
      <c r="G136" s="26">
        <f t="shared" si="139"/>
        <v>364318.41600000003</v>
      </c>
      <c r="H136" s="5"/>
      <c r="I136" s="16">
        <f t="shared" si="140"/>
        <v>36431.841600000007</v>
      </c>
      <c r="J136" s="5"/>
      <c r="K136" s="55">
        <f t="shared" si="141"/>
        <v>36431.841600000007</v>
      </c>
      <c r="L136" s="5">
        <f t="shared" si="142"/>
        <v>364.31841600000007</v>
      </c>
      <c r="M136" s="55">
        <f t="shared" si="143"/>
        <v>36796.160016000009</v>
      </c>
    </row>
    <row r="137" spans="1:13" x14ac:dyDescent="0.2">
      <c r="A137" s="3" t="s">
        <v>35</v>
      </c>
      <c r="B137" s="10" t="s">
        <v>96</v>
      </c>
      <c r="C137" s="4">
        <v>30</v>
      </c>
      <c r="D137" s="4">
        <v>1633</v>
      </c>
      <c r="E137" s="4">
        <f t="shared" si="137"/>
        <v>48990</v>
      </c>
      <c r="F137" s="4">
        <f t="shared" si="138"/>
        <v>1469.7</v>
      </c>
      <c r="G137" s="26">
        <f t="shared" si="139"/>
        <v>50459.7</v>
      </c>
      <c r="H137" s="5"/>
      <c r="I137" s="16">
        <f t="shared" si="140"/>
        <v>5045.97</v>
      </c>
      <c r="J137" s="5"/>
      <c r="K137" s="55">
        <f t="shared" si="141"/>
        <v>5045.97</v>
      </c>
      <c r="L137" s="5">
        <f t="shared" si="142"/>
        <v>50.459700000000005</v>
      </c>
      <c r="M137" s="55">
        <f t="shared" si="143"/>
        <v>5096.4297000000006</v>
      </c>
    </row>
    <row r="138" spans="1:13" x14ac:dyDescent="0.2">
      <c r="A138" s="3" t="s">
        <v>34</v>
      </c>
      <c r="B138" s="10" t="s">
        <v>96</v>
      </c>
      <c r="C138" s="4">
        <v>30</v>
      </c>
      <c r="D138" s="4">
        <v>710</v>
      </c>
      <c r="E138" s="4">
        <f t="shared" si="137"/>
        <v>21300</v>
      </c>
      <c r="F138" s="4">
        <f t="shared" si="138"/>
        <v>639</v>
      </c>
      <c r="G138" s="26">
        <f t="shared" si="139"/>
        <v>21939</v>
      </c>
      <c r="H138" s="5"/>
      <c r="I138" s="16">
        <f t="shared" si="140"/>
        <v>2193.9</v>
      </c>
      <c r="J138" s="5"/>
      <c r="K138" s="55">
        <f t="shared" si="141"/>
        <v>2193.9</v>
      </c>
      <c r="L138" s="5">
        <f t="shared" si="142"/>
        <v>21.939</v>
      </c>
      <c r="M138" s="55">
        <f t="shared" si="143"/>
        <v>2215.8389999999999</v>
      </c>
    </row>
    <row r="139" spans="1:13" x14ac:dyDescent="0.2">
      <c r="A139" s="3" t="s">
        <v>60</v>
      </c>
      <c r="B139" s="10" t="s">
        <v>96</v>
      </c>
      <c r="C139" s="4">
        <v>42</v>
      </c>
      <c r="D139" s="4">
        <v>2556</v>
      </c>
      <c r="E139" s="4">
        <f t="shared" si="137"/>
        <v>107352</v>
      </c>
      <c r="F139" s="4">
        <f t="shared" si="138"/>
        <v>3220.56</v>
      </c>
      <c r="G139" s="26">
        <f t="shared" si="139"/>
        <v>110572.56</v>
      </c>
      <c r="H139" s="5"/>
      <c r="I139" s="16">
        <f t="shared" si="140"/>
        <v>11057.256000000001</v>
      </c>
      <c r="J139" s="5"/>
      <c r="K139" s="55">
        <f t="shared" si="141"/>
        <v>11057.256000000001</v>
      </c>
      <c r="L139" s="5">
        <f t="shared" si="142"/>
        <v>110.57256000000001</v>
      </c>
      <c r="M139" s="55">
        <f t="shared" si="143"/>
        <v>11167.828560000002</v>
      </c>
    </row>
    <row r="140" spans="1:13" x14ac:dyDescent="0.2">
      <c r="A140" s="3" t="s">
        <v>61</v>
      </c>
      <c r="B140" s="10" t="s">
        <v>96</v>
      </c>
      <c r="C140" s="4">
        <v>42</v>
      </c>
      <c r="D140" s="4">
        <v>142</v>
      </c>
      <c r="E140" s="4">
        <f t="shared" si="137"/>
        <v>5964</v>
      </c>
      <c r="F140" s="4">
        <f t="shared" si="138"/>
        <v>178.92</v>
      </c>
      <c r="G140" s="26">
        <f t="shared" si="139"/>
        <v>6142.92</v>
      </c>
      <c r="H140" s="5"/>
      <c r="I140" s="16">
        <f t="shared" si="140"/>
        <v>614.29200000000003</v>
      </c>
      <c r="J140" s="5"/>
      <c r="K140" s="55">
        <f t="shared" si="141"/>
        <v>614.29200000000003</v>
      </c>
      <c r="L140" s="5">
        <f t="shared" si="142"/>
        <v>6.1429200000000002</v>
      </c>
      <c r="M140" s="55">
        <f t="shared" si="143"/>
        <v>620.43492000000003</v>
      </c>
    </row>
    <row r="141" spans="1:13" x14ac:dyDescent="0.2">
      <c r="A141" s="3" t="s">
        <v>62</v>
      </c>
      <c r="B141" s="10" t="s">
        <v>96</v>
      </c>
      <c r="C141" s="4">
        <v>46</v>
      </c>
      <c r="D141" s="4">
        <v>213</v>
      </c>
      <c r="E141" s="4">
        <f t="shared" si="137"/>
        <v>9798</v>
      </c>
      <c r="F141" s="4">
        <f t="shared" si="138"/>
        <v>293.94</v>
      </c>
      <c r="G141" s="26">
        <f t="shared" si="139"/>
        <v>10091.94</v>
      </c>
      <c r="H141" s="5"/>
      <c r="I141" s="16">
        <f t="shared" si="140"/>
        <v>1009.1940000000001</v>
      </c>
      <c r="J141" s="5"/>
      <c r="K141" s="55">
        <f t="shared" si="141"/>
        <v>1009.1940000000001</v>
      </c>
      <c r="L141" s="5">
        <f t="shared" si="142"/>
        <v>10.091940000000001</v>
      </c>
      <c r="M141" s="55">
        <f t="shared" si="143"/>
        <v>1019.2859400000001</v>
      </c>
    </row>
    <row r="142" spans="1:13" x14ac:dyDescent="0.2">
      <c r="A142" s="23" t="s">
        <v>97</v>
      </c>
      <c r="B142" s="10"/>
      <c r="C142" s="4"/>
      <c r="D142" s="4"/>
      <c r="E142" s="4"/>
      <c r="F142" s="4"/>
      <c r="H142" s="5"/>
      <c r="I142" s="5"/>
      <c r="J142" s="5"/>
      <c r="K142" s="5"/>
      <c r="L142" s="5"/>
      <c r="M142" s="5"/>
    </row>
    <row r="143" spans="1:13" x14ac:dyDescent="0.2">
      <c r="A143" s="3" t="s">
        <v>117</v>
      </c>
      <c r="B143" s="10" t="s">
        <v>105</v>
      </c>
      <c r="C143" s="4">
        <v>739.94399999999996</v>
      </c>
      <c r="D143" s="4">
        <v>106.5</v>
      </c>
      <c r="E143" s="4">
        <f t="shared" ref="E143:E161" si="144">C143*D143</f>
        <v>78804.035999999993</v>
      </c>
      <c r="F143" s="4">
        <f t="shared" ref="F143:F161" si="145">E143*3%</f>
        <v>2364.1210799999999</v>
      </c>
      <c r="G143" s="26">
        <f t="shared" ref="G143:G161" si="146">E143+F143</f>
        <v>81168.15707999999</v>
      </c>
      <c r="H143" s="5"/>
      <c r="I143" s="16">
        <f t="shared" ref="I143:I161" si="147">G143*10%</f>
        <v>8116.8157079999992</v>
      </c>
      <c r="J143" s="5"/>
      <c r="K143" s="55">
        <f t="shared" ref="K143:K161" si="148">H143+I143+J143</f>
        <v>8116.8157079999992</v>
      </c>
      <c r="L143" s="5">
        <f t="shared" ref="L143:L161" si="149">K143*1%</f>
        <v>81.16815708</v>
      </c>
      <c r="M143" s="55">
        <f t="shared" ref="M143:M161" si="150">K143+L143</f>
        <v>8197.9838650799993</v>
      </c>
    </row>
    <row r="144" spans="1:13" x14ac:dyDescent="0.2">
      <c r="A144" s="3" t="s">
        <v>36</v>
      </c>
      <c r="B144" s="10" t="s">
        <v>105</v>
      </c>
      <c r="C144" s="4">
        <v>2653.8560000000002</v>
      </c>
      <c r="D144" s="4">
        <v>106.5</v>
      </c>
      <c r="E144" s="4">
        <f t="shared" si="144"/>
        <v>282635.66400000005</v>
      </c>
      <c r="F144" s="4">
        <f t="shared" si="145"/>
        <v>8479.0699200000017</v>
      </c>
      <c r="G144" s="26">
        <f t="shared" si="146"/>
        <v>291114.73392000003</v>
      </c>
      <c r="H144" s="5"/>
      <c r="I144" s="16">
        <f t="shared" si="147"/>
        <v>29111.473392000004</v>
      </c>
      <c r="J144" s="5"/>
      <c r="K144" s="55">
        <f t="shared" si="148"/>
        <v>29111.473392000004</v>
      </c>
      <c r="L144" s="5">
        <f t="shared" si="149"/>
        <v>291.11473392000005</v>
      </c>
      <c r="M144" s="55">
        <f t="shared" si="150"/>
        <v>29402.588125920003</v>
      </c>
    </row>
    <row r="145" spans="1:13" ht="28.5" x14ac:dyDescent="0.2">
      <c r="A145" s="3" t="s">
        <v>40</v>
      </c>
      <c r="B145" s="10" t="s">
        <v>105</v>
      </c>
      <c r="C145" s="4">
        <v>14821.824000000001</v>
      </c>
      <c r="D145" s="4">
        <v>106.5</v>
      </c>
      <c r="E145" s="4">
        <f t="shared" si="144"/>
        <v>1578524.2560000001</v>
      </c>
      <c r="F145" s="4">
        <f t="shared" si="145"/>
        <v>47355.727679999996</v>
      </c>
      <c r="G145" s="26">
        <f t="shared" si="146"/>
        <v>1625879.9836800001</v>
      </c>
      <c r="H145" s="5"/>
      <c r="I145" s="16">
        <f t="shared" si="147"/>
        <v>162587.99836800003</v>
      </c>
      <c r="J145" s="5"/>
      <c r="K145" s="55">
        <f t="shared" si="148"/>
        <v>162587.99836800003</v>
      </c>
      <c r="L145" s="5">
        <f t="shared" si="149"/>
        <v>1625.8799836800004</v>
      </c>
      <c r="M145" s="55">
        <f t="shared" si="150"/>
        <v>164213.87835168003</v>
      </c>
    </row>
    <row r="146" spans="1:13" ht="28.5" x14ac:dyDescent="0.2">
      <c r="A146" s="3" t="s">
        <v>37</v>
      </c>
      <c r="B146" s="10" t="s">
        <v>105</v>
      </c>
      <c r="C146" s="4">
        <v>2409.12</v>
      </c>
      <c r="D146" s="4">
        <v>106.5</v>
      </c>
      <c r="E146" s="4">
        <f t="shared" si="144"/>
        <v>256571.28</v>
      </c>
      <c r="F146" s="4">
        <f t="shared" si="145"/>
        <v>7697.1383999999998</v>
      </c>
      <c r="G146" s="26">
        <f t="shared" si="146"/>
        <v>264268.41840000002</v>
      </c>
      <c r="H146" s="5"/>
      <c r="I146" s="16">
        <f t="shared" si="147"/>
        <v>26426.841840000005</v>
      </c>
      <c r="J146" s="5"/>
      <c r="K146" s="55">
        <f t="shared" si="148"/>
        <v>26426.841840000005</v>
      </c>
      <c r="L146" s="5">
        <f t="shared" si="149"/>
        <v>264.26841840000003</v>
      </c>
      <c r="M146" s="55">
        <f t="shared" si="150"/>
        <v>26691.110258400004</v>
      </c>
    </row>
    <row r="147" spans="1:13" ht="28.5" x14ac:dyDescent="0.2">
      <c r="A147" s="3" t="s">
        <v>39</v>
      </c>
      <c r="B147" s="10" t="s">
        <v>105</v>
      </c>
      <c r="C147" s="4">
        <v>281.06400000000002</v>
      </c>
      <c r="D147" s="4">
        <v>106.5</v>
      </c>
      <c r="E147" s="4">
        <f t="shared" si="144"/>
        <v>29933.316000000003</v>
      </c>
      <c r="F147" s="4">
        <f t="shared" si="145"/>
        <v>897.99948000000006</v>
      </c>
      <c r="G147" s="26">
        <f t="shared" si="146"/>
        <v>30831.315480000001</v>
      </c>
      <c r="H147" s="5"/>
      <c r="I147" s="16">
        <f t="shared" si="147"/>
        <v>3083.1315480000003</v>
      </c>
      <c r="J147" s="5"/>
      <c r="K147" s="55">
        <f t="shared" si="148"/>
        <v>3083.1315480000003</v>
      </c>
      <c r="L147" s="5">
        <f t="shared" si="149"/>
        <v>30.831315480000004</v>
      </c>
      <c r="M147" s="55">
        <f t="shared" si="150"/>
        <v>3113.9628634800001</v>
      </c>
    </row>
    <row r="148" spans="1:13" ht="28.5" x14ac:dyDescent="0.2">
      <c r="A148" s="3" t="s">
        <v>171</v>
      </c>
      <c r="B148" s="10" t="s">
        <v>105</v>
      </c>
      <c r="C148" s="4">
        <v>95.6</v>
      </c>
      <c r="D148" s="4">
        <v>106.5</v>
      </c>
      <c r="E148" s="4">
        <f t="shared" si="144"/>
        <v>10181.4</v>
      </c>
      <c r="F148" s="4">
        <f t="shared" si="145"/>
        <v>305.44199999999995</v>
      </c>
      <c r="G148" s="26">
        <f t="shared" si="146"/>
        <v>10486.841999999999</v>
      </c>
      <c r="H148" s="5"/>
      <c r="I148" s="16">
        <f t="shared" si="147"/>
        <v>1048.6841999999999</v>
      </c>
      <c r="J148" s="5"/>
      <c r="K148" s="55">
        <f t="shared" si="148"/>
        <v>1048.6841999999999</v>
      </c>
      <c r="L148" s="5">
        <f t="shared" si="149"/>
        <v>10.486841999999999</v>
      </c>
      <c r="M148" s="55">
        <f t="shared" si="150"/>
        <v>1059.1710419999999</v>
      </c>
    </row>
    <row r="149" spans="1:13" ht="28.5" x14ac:dyDescent="0.2">
      <c r="A149" s="3" t="s">
        <v>41</v>
      </c>
      <c r="B149" s="10" t="s">
        <v>105</v>
      </c>
      <c r="C149" s="4">
        <v>1351.5163199999997</v>
      </c>
      <c r="D149" s="4">
        <v>106.5</v>
      </c>
      <c r="E149" s="4">
        <f t="shared" si="144"/>
        <v>143936.48807999998</v>
      </c>
      <c r="F149" s="4">
        <f t="shared" si="145"/>
        <v>4318.0946423999994</v>
      </c>
      <c r="G149" s="26">
        <f t="shared" si="146"/>
        <v>148254.58272239997</v>
      </c>
      <c r="H149" s="5"/>
      <c r="I149" s="16">
        <f t="shared" si="147"/>
        <v>14825.458272239997</v>
      </c>
      <c r="J149" s="5"/>
      <c r="K149" s="55">
        <f t="shared" si="148"/>
        <v>14825.458272239997</v>
      </c>
      <c r="L149" s="5">
        <f t="shared" si="149"/>
        <v>148.25458272239999</v>
      </c>
      <c r="M149" s="55">
        <f t="shared" si="150"/>
        <v>14973.712854962398</v>
      </c>
    </row>
    <row r="150" spans="1:13" ht="28.5" x14ac:dyDescent="0.2">
      <c r="A150" s="3" t="s">
        <v>38</v>
      </c>
      <c r="B150" s="10" t="s">
        <v>105</v>
      </c>
      <c r="C150" s="4">
        <v>3812.76</v>
      </c>
      <c r="D150" s="4">
        <v>106.5</v>
      </c>
      <c r="E150" s="4">
        <f t="shared" si="144"/>
        <v>406058.94</v>
      </c>
      <c r="F150" s="4">
        <f t="shared" si="145"/>
        <v>12181.7682</v>
      </c>
      <c r="G150" s="26">
        <f t="shared" si="146"/>
        <v>418240.70819999999</v>
      </c>
      <c r="H150" s="5"/>
      <c r="I150" s="16">
        <f t="shared" si="147"/>
        <v>41824.070820000001</v>
      </c>
      <c r="J150" s="5"/>
      <c r="K150" s="55">
        <f t="shared" si="148"/>
        <v>41824.070820000001</v>
      </c>
      <c r="L150" s="5">
        <f t="shared" si="149"/>
        <v>418.24070820000003</v>
      </c>
      <c r="M150" s="55">
        <f t="shared" si="150"/>
        <v>42242.3115282</v>
      </c>
    </row>
    <row r="151" spans="1:13" ht="28.5" x14ac:dyDescent="0.2">
      <c r="A151" s="3" t="s">
        <v>119</v>
      </c>
      <c r="B151" s="10" t="s">
        <v>105</v>
      </c>
      <c r="C151" s="4">
        <v>859.65599999999995</v>
      </c>
      <c r="D151" s="4">
        <v>106.5</v>
      </c>
      <c r="E151" s="4">
        <f t="shared" si="144"/>
        <v>91553.364000000001</v>
      </c>
      <c r="F151" s="4">
        <f t="shared" si="145"/>
        <v>2746.6009199999999</v>
      </c>
      <c r="G151" s="26">
        <f t="shared" si="146"/>
        <v>94299.964919999999</v>
      </c>
      <c r="H151" s="5"/>
      <c r="I151" s="16">
        <f t="shared" si="147"/>
        <v>9429.9964920000002</v>
      </c>
      <c r="J151" s="5"/>
      <c r="K151" s="55">
        <f t="shared" si="148"/>
        <v>9429.9964920000002</v>
      </c>
      <c r="L151" s="5">
        <f t="shared" si="149"/>
        <v>94.299964920000008</v>
      </c>
      <c r="M151" s="55">
        <f t="shared" si="150"/>
        <v>9524.2964569199994</v>
      </c>
    </row>
    <row r="152" spans="1:13" ht="28.5" x14ac:dyDescent="0.2">
      <c r="A152" s="3" t="s">
        <v>120</v>
      </c>
      <c r="B152" s="10" t="s">
        <v>105</v>
      </c>
      <c r="C152" s="4">
        <v>274.17599999999999</v>
      </c>
      <c r="D152" s="4">
        <v>106.5</v>
      </c>
      <c r="E152" s="4">
        <f t="shared" si="144"/>
        <v>29199.743999999999</v>
      </c>
      <c r="F152" s="4">
        <f t="shared" si="145"/>
        <v>875.99231999999995</v>
      </c>
      <c r="G152" s="26">
        <f t="shared" si="146"/>
        <v>30075.73632</v>
      </c>
      <c r="H152" s="5"/>
      <c r="I152" s="16">
        <f t="shared" si="147"/>
        <v>3007.5736320000001</v>
      </c>
      <c r="J152" s="5"/>
      <c r="K152" s="55">
        <f t="shared" si="148"/>
        <v>3007.5736320000001</v>
      </c>
      <c r="L152" s="5">
        <f t="shared" si="149"/>
        <v>30.075736320000001</v>
      </c>
      <c r="M152" s="55">
        <f t="shared" si="150"/>
        <v>3037.6493683200001</v>
      </c>
    </row>
    <row r="153" spans="1:13" x14ac:dyDescent="0.2">
      <c r="A153" s="3" t="s">
        <v>121</v>
      </c>
      <c r="B153" s="10" t="s">
        <v>105</v>
      </c>
      <c r="C153" s="4">
        <v>1902.0959999999998</v>
      </c>
      <c r="D153" s="4">
        <v>106.5</v>
      </c>
      <c r="E153" s="4">
        <f t="shared" si="144"/>
        <v>202573.22399999999</v>
      </c>
      <c r="F153" s="4">
        <f t="shared" si="145"/>
        <v>6077.196719999999</v>
      </c>
      <c r="G153" s="26">
        <f t="shared" si="146"/>
        <v>208650.42071999999</v>
      </c>
      <c r="H153" s="5"/>
      <c r="I153" s="16">
        <f t="shared" si="147"/>
        <v>20865.042072</v>
      </c>
      <c r="J153" s="5"/>
      <c r="K153" s="55">
        <f t="shared" si="148"/>
        <v>20865.042072</v>
      </c>
      <c r="L153" s="5">
        <f t="shared" si="149"/>
        <v>208.65042072</v>
      </c>
      <c r="M153" s="55">
        <f t="shared" si="150"/>
        <v>21073.692492720002</v>
      </c>
    </row>
    <row r="154" spans="1:13" ht="28.5" x14ac:dyDescent="0.2">
      <c r="A154" s="3" t="s">
        <v>118</v>
      </c>
      <c r="B154" s="10" t="s">
        <v>105</v>
      </c>
      <c r="C154" s="4">
        <v>552.63599999999997</v>
      </c>
      <c r="D154" s="4">
        <v>106.5</v>
      </c>
      <c r="E154" s="4">
        <f t="shared" si="144"/>
        <v>58855.733999999997</v>
      </c>
      <c r="F154" s="4">
        <f t="shared" si="145"/>
        <v>1765.6720199999997</v>
      </c>
      <c r="G154" s="26">
        <f t="shared" si="146"/>
        <v>60621.406019999995</v>
      </c>
      <c r="H154" s="5"/>
      <c r="I154" s="16">
        <f t="shared" si="147"/>
        <v>6062.1406019999995</v>
      </c>
      <c r="J154" s="5"/>
      <c r="K154" s="55">
        <f t="shared" si="148"/>
        <v>6062.1406019999995</v>
      </c>
      <c r="L154" s="5">
        <f t="shared" si="149"/>
        <v>60.621406019999995</v>
      </c>
      <c r="M154" s="55">
        <f t="shared" si="150"/>
        <v>6122.7620080199995</v>
      </c>
    </row>
    <row r="155" spans="1:13" x14ac:dyDescent="0.2">
      <c r="A155" s="3" t="s">
        <v>124</v>
      </c>
      <c r="B155" s="10" t="s">
        <v>105</v>
      </c>
      <c r="C155" s="4">
        <v>2655.0720000000001</v>
      </c>
      <c r="D155" s="4">
        <v>106.5</v>
      </c>
      <c r="E155" s="4">
        <f t="shared" si="144"/>
        <v>282765.16800000001</v>
      </c>
      <c r="F155" s="4">
        <f t="shared" si="145"/>
        <v>8482.9550400000007</v>
      </c>
      <c r="G155" s="26">
        <f t="shared" si="146"/>
        <v>291248.12303999998</v>
      </c>
      <c r="H155" s="5"/>
      <c r="I155" s="16">
        <f t="shared" si="147"/>
        <v>29124.812303999999</v>
      </c>
      <c r="J155" s="5"/>
      <c r="K155" s="55">
        <f t="shared" si="148"/>
        <v>29124.812303999999</v>
      </c>
      <c r="L155" s="5">
        <f t="shared" si="149"/>
        <v>291.24812304</v>
      </c>
      <c r="M155" s="55">
        <f t="shared" si="150"/>
        <v>29416.06042704</v>
      </c>
    </row>
    <row r="156" spans="1:13" x14ac:dyDescent="0.2">
      <c r="A156" s="3" t="s">
        <v>122</v>
      </c>
      <c r="B156" s="10" t="s">
        <v>105</v>
      </c>
      <c r="C156" s="4">
        <v>123.55199999999999</v>
      </c>
      <c r="D156" s="4">
        <v>106.5</v>
      </c>
      <c r="E156" s="4">
        <f t="shared" si="144"/>
        <v>13158.287999999999</v>
      </c>
      <c r="F156" s="4">
        <f t="shared" si="145"/>
        <v>394.74863999999997</v>
      </c>
      <c r="G156" s="26">
        <f t="shared" si="146"/>
        <v>13553.036639999998</v>
      </c>
      <c r="H156" s="5"/>
      <c r="I156" s="16">
        <f t="shared" si="147"/>
        <v>1355.303664</v>
      </c>
      <c r="J156" s="5"/>
      <c r="K156" s="55">
        <f t="shared" si="148"/>
        <v>1355.303664</v>
      </c>
      <c r="L156" s="5">
        <f t="shared" si="149"/>
        <v>13.55303664</v>
      </c>
      <c r="M156" s="55">
        <f t="shared" si="150"/>
        <v>1368.8567006400001</v>
      </c>
    </row>
    <row r="157" spans="1:13" ht="28.5" x14ac:dyDescent="0.2">
      <c r="A157" s="3" t="s">
        <v>123</v>
      </c>
      <c r="B157" s="10" t="s">
        <v>105</v>
      </c>
      <c r="C157" s="4">
        <v>620.80200000000002</v>
      </c>
      <c r="D157" s="4">
        <v>106.5</v>
      </c>
      <c r="E157" s="4">
        <f t="shared" si="144"/>
        <v>66115.413</v>
      </c>
      <c r="F157" s="4">
        <f t="shared" si="145"/>
        <v>1983.4623899999999</v>
      </c>
      <c r="G157" s="26">
        <f t="shared" si="146"/>
        <v>68098.875390000001</v>
      </c>
      <c r="H157" s="5"/>
      <c r="I157" s="16">
        <f t="shared" si="147"/>
        <v>6809.8875390000003</v>
      </c>
      <c r="J157" s="5"/>
      <c r="K157" s="55">
        <f t="shared" si="148"/>
        <v>6809.8875390000003</v>
      </c>
      <c r="L157" s="5">
        <f t="shared" si="149"/>
        <v>68.098875390000003</v>
      </c>
      <c r="M157" s="55">
        <f t="shared" si="150"/>
        <v>6877.9864143900004</v>
      </c>
    </row>
    <row r="158" spans="1:13" x14ac:dyDescent="0.2">
      <c r="A158" s="3" t="s">
        <v>125</v>
      </c>
      <c r="B158" s="10" t="s">
        <v>105</v>
      </c>
      <c r="C158" s="4">
        <v>10.476000000000001</v>
      </c>
      <c r="D158" s="4">
        <v>106.5</v>
      </c>
      <c r="E158" s="4">
        <f t="shared" si="144"/>
        <v>1115.6940000000002</v>
      </c>
      <c r="F158" s="4">
        <f t="shared" si="145"/>
        <v>33.470820000000003</v>
      </c>
      <c r="G158" s="26">
        <f t="shared" si="146"/>
        <v>1149.1648200000002</v>
      </c>
      <c r="H158" s="5"/>
      <c r="I158" s="16">
        <f t="shared" si="147"/>
        <v>114.91648200000003</v>
      </c>
      <c r="J158" s="5"/>
      <c r="K158" s="55">
        <f t="shared" si="148"/>
        <v>114.91648200000003</v>
      </c>
      <c r="L158" s="5">
        <f t="shared" si="149"/>
        <v>1.1491648200000004</v>
      </c>
      <c r="M158" s="55">
        <f t="shared" si="150"/>
        <v>116.06564682000003</v>
      </c>
    </row>
    <row r="159" spans="1:13" x14ac:dyDescent="0.2">
      <c r="A159" s="3" t="s">
        <v>126</v>
      </c>
      <c r="B159" s="10" t="s">
        <v>105</v>
      </c>
      <c r="C159" s="4">
        <v>9.18</v>
      </c>
      <c r="D159" s="4">
        <v>106.5</v>
      </c>
      <c r="E159" s="4">
        <f t="shared" si="144"/>
        <v>977.67</v>
      </c>
      <c r="F159" s="4">
        <f t="shared" si="145"/>
        <v>29.330099999999998</v>
      </c>
      <c r="G159" s="26">
        <f t="shared" si="146"/>
        <v>1007.0001</v>
      </c>
      <c r="H159" s="5"/>
      <c r="I159" s="16">
        <f t="shared" si="147"/>
        <v>100.70001000000001</v>
      </c>
      <c r="J159" s="5"/>
      <c r="K159" s="55">
        <f t="shared" si="148"/>
        <v>100.70001000000001</v>
      </c>
      <c r="L159" s="5">
        <f t="shared" si="149"/>
        <v>1.0070001000000002</v>
      </c>
      <c r="M159" s="55">
        <f t="shared" si="150"/>
        <v>101.70701010000001</v>
      </c>
    </row>
    <row r="160" spans="1:13" x14ac:dyDescent="0.2">
      <c r="A160" s="3" t="s">
        <v>42</v>
      </c>
      <c r="B160" s="10" t="s">
        <v>105</v>
      </c>
      <c r="C160" s="4">
        <v>1851.5952000000004</v>
      </c>
      <c r="D160" s="4">
        <v>106.5</v>
      </c>
      <c r="E160" s="4">
        <f t="shared" si="144"/>
        <v>197194.88880000004</v>
      </c>
      <c r="F160" s="4">
        <f t="shared" si="145"/>
        <v>5915.8466640000015</v>
      </c>
      <c r="G160" s="26">
        <f t="shared" si="146"/>
        <v>203110.73546400006</v>
      </c>
      <c r="H160" s="5"/>
      <c r="I160" s="16">
        <f t="shared" si="147"/>
        <v>20311.073546400006</v>
      </c>
      <c r="J160" s="5"/>
      <c r="K160" s="55">
        <f t="shared" si="148"/>
        <v>20311.073546400006</v>
      </c>
      <c r="L160" s="5">
        <f t="shared" si="149"/>
        <v>203.11073546400007</v>
      </c>
      <c r="M160" s="55">
        <f t="shared" si="150"/>
        <v>20514.184281864007</v>
      </c>
    </row>
    <row r="161" spans="1:13" x14ac:dyDescent="0.2">
      <c r="A161" s="3" t="s">
        <v>127</v>
      </c>
      <c r="B161" s="10" t="s">
        <v>105</v>
      </c>
      <c r="C161" s="4">
        <v>19.824000000000002</v>
      </c>
      <c r="D161" s="4">
        <v>106.5</v>
      </c>
      <c r="E161" s="4">
        <f t="shared" si="144"/>
        <v>2111.2560000000003</v>
      </c>
      <c r="F161" s="4">
        <f t="shared" si="145"/>
        <v>63.337680000000006</v>
      </c>
      <c r="G161" s="26">
        <f t="shared" si="146"/>
        <v>2174.5936800000004</v>
      </c>
      <c r="H161" s="5"/>
      <c r="I161" s="16">
        <f t="shared" si="147"/>
        <v>217.45936800000004</v>
      </c>
      <c r="J161" s="5"/>
      <c r="K161" s="55">
        <f t="shared" si="148"/>
        <v>217.45936800000004</v>
      </c>
      <c r="L161" s="5">
        <f t="shared" si="149"/>
        <v>2.1745936800000005</v>
      </c>
      <c r="M161" s="55">
        <f t="shared" si="150"/>
        <v>219.63396168000003</v>
      </c>
    </row>
    <row r="162" spans="1:13" x14ac:dyDescent="0.2">
      <c r="A162" s="23" t="s">
        <v>114</v>
      </c>
      <c r="B162" s="10"/>
      <c r="C162" s="4"/>
      <c r="D162" s="4"/>
      <c r="E162" s="4"/>
      <c r="F162" s="4"/>
      <c r="H162" s="5"/>
      <c r="I162" s="5"/>
      <c r="J162" s="5"/>
      <c r="K162" s="5"/>
      <c r="L162" s="5"/>
      <c r="M162" s="5"/>
    </row>
    <row r="163" spans="1:13" x14ac:dyDescent="0.2">
      <c r="A163" s="3" t="s">
        <v>115</v>
      </c>
      <c r="B163" s="10" t="s">
        <v>105</v>
      </c>
      <c r="C163" s="4">
        <v>1641.51</v>
      </c>
      <c r="D163" s="4">
        <v>106.5</v>
      </c>
      <c r="E163" s="4">
        <f t="shared" ref="E163:E167" si="151">C163*D163</f>
        <v>174820.815</v>
      </c>
      <c r="F163" s="4">
        <f t="shared" ref="F163:F167" si="152">E163*3%</f>
        <v>5244.6244500000003</v>
      </c>
      <c r="G163" s="26">
        <f t="shared" ref="G163:G167" si="153">E163+F163</f>
        <v>180065.43945000001</v>
      </c>
      <c r="H163" s="5"/>
      <c r="I163" s="16">
        <f t="shared" ref="I163:I167" si="154">G163*10%</f>
        <v>18006.543945000001</v>
      </c>
      <c r="J163" s="5"/>
      <c r="K163" s="55">
        <f t="shared" ref="K163:K167" si="155">H163+I163+J163</f>
        <v>18006.543945000001</v>
      </c>
      <c r="L163" s="5">
        <f t="shared" ref="L163:L167" si="156">K163*1%</f>
        <v>180.06543945000001</v>
      </c>
      <c r="M163" s="55">
        <f t="shared" ref="M163:M167" si="157">K163+L163</f>
        <v>18186.609384450003</v>
      </c>
    </row>
    <row r="164" spans="1:13" x14ac:dyDescent="0.2">
      <c r="A164" s="3" t="s">
        <v>47</v>
      </c>
      <c r="B164" s="10" t="s">
        <v>105</v>
      </c>
      <c r="C164" s="4">
        <v>3210</v>
      </c>
      <c r="D164" s="4">
        <v>106.5</v>
      </c>
      <c r="E164" s="4">
        <f t="shared" si="151"/>
        <v>341865</v>
      </c>
      <c r="F164" s="4">
        <f t="shared" si="152"/>
        <v>10255.949999999999</v>
      </c>
      <c r="G164" s="26">
        <f t="shared" si="153"/>
        <v>352120.95</v>
      </c>
      <c r="H164" s="5"/>
      <c r="I164" s="16">
        <f t="shared" si="154"/>
        <v>35212.095000000001</v>
      </c>
      <c r="J164" s="5"/>
      <c r="K164" s="55">
        <f t="shared" si="155"/>
        <v>35212.095000000001</v>
      </c>
      <c r="L164" s="5">
        <f t="shared" si="156"/>
        <v>352.12094999999999</v>
      </c>
      <c r="M164" s="55">
        <f t="shared" si="157"/>
        <v>35564.215949999998</v>
      </c>
    </row>
    <row r="165" spans="1:13" x14ac:dyDescent="0.2">
      <c r="A165" s="3" t="s">
        <v>46</v>
      </c>
      <c r="B165" s="10" t="s">
        <v>102</v>
      </c>
      <c r="C165" s="4">
        <v>288</v>
      </c>
      <c r="D165" s="4">
        <v>235.72</v>
      </c>
      <c r="E165" s="4">
        <f t="shared" si="151"/>
        <v>67887.360000000001</v>
      </c>
      <c r="F165" s="4">
        <f t="shared" si="152"/>
        <v>2036.6207999999999</v>
      </c>
      <c r="G165" s="26">
        <f t="shared" si="153"/>
        <v>69923.980800000005</v>
      </c>
      <c r="H165" s="5"/>
      <c r="I165" s="16">
        <f t="shared" si="154"/>
        <v>6992.3980800000008</v>
      </c>
      <c r="J165" s="5"/>
      <c r="K165" s="55">
        <f t="shared" si="155"/>
        <v>6992.3980800000008</v>
      </c>
      <c r="L165" s="5">
        <f t="shared" si="156"/>
        <v>69.92398080000001</v>
      </c>
      <c r="M165" s="55">
        <f t="shared" si="157"/>
        <v>7062.3220608000011</v>
      </c>
    </row>
    <row r="166" spans="1:13" x14ac:dyDescent="0.2">
      <c r="A166" s="3" t="s">
        <v>175</v>
      </c>
      <c r="B166" s="10" t="s">
        <v>105</v>
      </c>
      <c r="C166" s="4">
        <v>31.968000000000004</v>
      </c>
      <c r="D166" s="4">
        <v>106.5</v>
      </c>
      <c r="E166" s="4">
        <f t="shared" si="151"/>
        <v>3404.5920000000006</v>
      </c>
      <c r="F166" s="4">
        <f t="shared" si="152"/>
        <v>102.13776000000001</v>
      </c>
      <c r="G166" s="26">
        <f t="shared" si="153"/>
        <v>3506.7297600000006</v>
      </c>
      <c r="H166" s="5"/>
      <c r="I166" s="16">
        <f t="shared" si="154"/>
        <v>350.67297600000006</v>
      </c>
      <c r="J166" s="5"/>
      <c r="K166" s="55">
        <f t="shared" si="155"/>
        <v>350.67297600000006</v>
      </c>
      <c r="L166" s="5">
        <f t="shared" si="156"/>
        <v>3.5067297600000007</v>
      </c>
      <c r="M166" s="55">
        <f t="shared" si="157"/>
        <v>354.17970576000005</v>
      </c>
    </row>
    <row r="167" spans="1:13" x14ac:dyDescent="0.2">
      <c r="A167" s="3" t="s">
        <v>174</v>
      </c>
      <c r="B167" s="10" t="s">
        <v>105</v>
      </c>
      <c r="C167" s="4">
        <v>674.17200000000003</v>
      </c>
      <c r="D167" s="4">
        <v>106.5</v>
      </c>
      <c r="E167" s="4">
        <f t="shared" si="151"/>
        <v>71799.317999999999</v>
      </c>
      <c r="F167" s="4">
        <f t="shared" si="152"/>
        <v>2153.9795399999998</v>
      </c>
      <c r="G167" s="26">
        <f t="shared" si="153"/>
        <v>73953.29754</v>
      </c>
      <c r="H167" s="5"/>
      <c r="I167" s="16">
        <f t="shared" si="154"/>
        <v>7395.3297540000003</v>
      </c>
      <c r="J167" s="5"/>
      <c r="K167" s="55">
        <f t="shared" si="155"/>
        <v>7395.3297540000003</v>
      </c>
      <c r="L167" s="5">
        <f t="shared" si="156"/>
        <v>73.953297540000008</v>
      </c>
      <c r="M167" s="55">
        <f t="shared" si="157"/>
        <v>7469.2830515400001</v>
      </c>
    </row>
    <row r="168" spans="1:13" x14ac:dyDescent="0.2">
      <c r="A168" s="23" t="s">
        <v>111</v>
      </c>
      <c r="B168" s="10"/>
      <c r="C168" s="4"/>
      <c r="D168" s="4"/>
      <c r="E168" s="4">
        <f t="shared" ref="E168" si="158">D168*18%</f>
        <v>0</v>
      </c>
      <c r="F168" s="4">
        <f t="shared" ref="F168" si="159">D168+E168</f>
        <v>0</v>
      </c>
      <c r="H168" s="5"/>
      <c r="I168" s="5"/>
      <c r="J168" s="5"/>
      <c r="K168" s="5"/>
      <c r="L168" s="5"/>
      <c r="M168" s="5"/>
    </row>
    <row r="169" spans="1:13" x14ac:dyDescent="0.2">
      <c r="A169" s="3" t="s">
        <v>176</v>
      </c>
      <c r="B169" s="10" t="s">
        <v>109</v>
      </c>
      <c r="C169" s="4">
        <v>219</v>
      </c>
      <c r="D169" s="4">
        <v>14697</v>
      </c>
      <c r="E169" s="4">
        <f t="shared" ref="E169:E170" si="160">C169*D169</f>
        <v>3218643</v>
      </c>
      <c r="F169" s="4">
        <f t="shared" ref="F169:F170" si="161">E169*3%</f>
        <v>96559.29</v>
      </c>
      <c r="G169" s="26">
        <f t="shared" ref="G169:G170" si="162">E169+F169</f>
        <v>3315202.29</v>
      </c>
      <c r="H169" s="5"/>
      <c r="I169" s="16">
        <f t="shared" ref="I169:I170" si="163">G169*10%</f>
        <v>331520.22900000005</v>
      </c>
      <c r="J169" s="5"/>
      <c r="K169" s="55">
        <f t="shared" ref="K169:K170" si="164">H169+I169+J169</f>
        <v>331520.22900000005</v>
      </c>
      <c r="L169" s="5">
        <f t="shared" ref="L169:L170" si="165">K169*1%</f>
        <v>3315.2022900000006</v>
      </c>
      <c r="M169" s="55">
        <f t="shared" ref="M169:M170" si="166">K169+L169</f>
        <v>334835.43129000004</v>
      </c>
    </row>
    <row r="170" spans="1:13" x14ac:dyDescent="0.2">
      <c r="A170" s="3" t="s">
        <v>177</v>
      </c>
      <c r="B170" s="10" t="s">
        <v>109</v>
      </c>
      <c r="C170" s="4">
        <v>54</v>
      </c>
      <c r="D170" s="4">
        <v>14697</v>
      </c>
      <c r="E170" s="4">
        <f t="shared" si="160"/>
        <v>793638</v>
      </c>
      <c r="F170" s="4">
        <f t="shared" si="161"/>
        <v>23809.14</v>
      </c>
      <c r="G170" s="26">
        <f t="shared" si="162"/>
        <v>817447.14</v>
      </c>
      <c r="H170" s="5"/>
      <c r="I170" s="16">
        <f t="shared" si="163"/>
        <v>81744.714000000007</v>
      </c>
      <c r="J170" s="5"/>
      <c r="K170" s="55">
        <f t="shared" si="164"/>
        <v>81744.714000000007</v>
      </c>
      <c r="L170" s="5">
        <f t="shared" si="165"/>
        <v>817.4471400000001</v>
      </c>
      <c r="M170" s="55">
        <f t="shared" si="166"/>
        <v>82562.161140000011</v>
      </c>
    </row>
    <row r="171" spans="1:13" x14ac:dyDescent="0.2">
      <c r="A171" s="23" t="s">
        <v>113</v>
      </c>
      <c r="B171" s="10"/>
      <c r="C171" s="4"/>
      <c r="D171" s="4"/>
      <c r="E171" s="4"/>
      <c r="F171" s="4"/>
      <c r="H171" s="5"/>
      <c r="I171" s="5"/>
      <c r="J171" s="5"/>
      <c r="K171" s="5"/>
      <c r="L171" s="5"/>
      <c r="M171" s="5"/>
    </row>
    <row r="172" spans="1:13" x14ac:dyDescent="0.2">
      <c r="A172" s="3" t="s">
        <v>44</v>
      </c>
      <c r="B172" s="10" t="s">
        <v>109</v>
      </c>
      <c r="C172" s="4">
        <v>42</v>
      </c>
      <c r="D172" s="4">
        <v>16116.000000000002</v>
      </c>
      <c r="E172" s="4">
        <f>C172*D172</f>
        <v>676872.00000000012</v>
      </c>
      <c r="F172" s="4">
        <f>E172*3%</f>
        <v>20306.160000000003</v>
      </c>
      <c r="G172" s="26">
        <f>E172+F172</f>
        <v>697178.16000000015</v>
      </c>
      <c r="H172" s="5"/>
      <c r="I172" s="16">
        <f t="shared" ref="I172" si="167">G172*10%</f>
        <v>69717.816000000021</v>
      </c>
      <c r="J172" s="5"/>
      <c r="K172" s="55">
        <f>H172+I172+J172</f>
        <v>69717.816000000021</v>
      </c>
      <c r="L172" s="5">
        <f>K172*1%</f>
        <v>697.17816000000028</v>
      </c>
      <c r="M172" s="55">
        <f>K172+L172</f>
        <v>70414.994160000017</v>
      </c>
    </row>
    <row r="173" spans="1:13" x14ac:dyDescent="0.2">
      <c r="A173" s="23" t="s">
        <v>112</v>
      </c>
      <c r="B173" s="10"/>
      <c r="C173" s="4"/>
      <c r="D173" s="4"/>
      <c r="E173" s="4"/>
      <c r="F173" s="4"/>
      <c r="H173" s="5"/>
      <c r="I173" s="5"/>
      <c r="J173" s="5"/>
      <c r="K173" s="5"/>
      <c r="L173" s="5"/>
      <c r="M173" s="5"/>
    </row>
    <row r="174" spans="1:13" ht="28.5" x14ac:dyDescent="0.2">
      <c r="A174" s="3" t="s">
        <v>43</v>
      </c>
      <c r="B174" s="10" t="s">
        <v>109</v>
      </c>
      <c r="C174" s="4">
        <v>5</v>
      </c>
      <c r="D174" s="34">
        <v>129617.59999999999</v>
      </c>
      <c r="E174" s="4">
        <f t="shared" ref="E174:E175" si="168">C174*D174</f>
        <v>648088</v>
      </c>
      <c r="F174" s="4">
        <f t="shared" ref="F174:F175" si="169">E174*3%</f>
        <v>19442.64</v>
      </c>
      <c r="G174" s="26">
        <f t="shared" ref="G174:G175" si="170">E174+F174</f>
        <v>667530.64</v>
      </c>
      <c r="H174" s="5"/>
      <c r="I174" s="16">
        <f t="shared" ref="I174:I175" si="171">G174*10%</f>
        <v>66753.063999999998</v>
      </c>
      <c r="J174" s="5"/>
      <c r="K174" s="55">
        <f t="shared" ref="K174:K175" si="172">H174+I174+J174</f>
        <v>66753.063999999998</v>
      </c>
      <c r="L174" s="5">
        <f t="shared" ref="L174:L175" si="173">K174*1%</f>
        <v>667.53063999999995</v>
      </c>
      <c r="M174" s="55">
        <f t="shared" ref="M174:M175" si="174">K174+L174</f>
        <v>67420.594639999996</v>
      </c>
    </row>
    <row r="175" spans="1:13" ht="28.5" x14ac:dyDescent="0.2">
      <c r="A175" s="27" t="s">
        <v>178</v>
      </c>
      <c r="B175" s="10" t="s">
        <v>109</v>
      </c>
      <c r="C175" s="4">
        <v>1</v>
      </c>
      <c r="D175" s="34">
        <v>143263.80000000002</v>
      </c>
      <c r="E175" s="4">
        <f t="shared" si="168"/>
        <v>143263.80000000002</v>
      </c>
      <c r="F175" s="4">
        <f t="shared" si="169"/>
        <v>4297.9140000000007</v>
      </c>
      <c r="G175" s="26">
        <f t="shared" si="170"/>
        <v>147561.71400000001</v>
      </c>
      <c r="H175" s="5"/>
      <c r="I175" s="16">
        <f t="shared" si="171"/>
        <v>14756.171400000001</v>
      </c>
      <c r="J175" s="5"/>
      <c r="K175" s="55">
        <f t="shared" si="172"/>
        <v>14756.171400000001</v>
      </c>
      <c r="L175" s="5">
        <f t="shared" si="173"/>
        <v>147.56171400000002</v>
      </c>
      <c r="M175" s="55">
        <f t="shared" si="174"/>
        <v>14903.733114000001</v>
      </c>
    </row>
    <row r="176" spans="1:13" x14ac:dyDescent="0.2">
      <c r="A176" s="23" t="s">
        <v>51</v>
      </c>
      <c r="B176" s="10"/>
      <c r="C176" s="4"/>
      <c r="D176" s="4"/>
      <c r="E176" s="4"/>
      <c r="F176" s="4"/>
      <c r="H176" s="5"/>
      <c r="I176" s="5"/>
      <c r="J176" s="5"/>
      <c r="K176" s="5"/>
      <c r="L176" s="5"/>
      <c r="M176" s="5"/>
    </row>
    <row r="177" spans="1:13" x14ac:dyDescent="0.2">
      <c r="A177" s="3" t="s">
        <v>52</v>
      </c>
      <c r="B177" s="10" t="s">
        <v>107</v>
      </c>
      <c r="C177" s="4">
        <v>570</v>
      </c>
      <c r="D177" s="4">
        <v>177.5</v>
      </c>
      <c r="E177" s="4">
        <f t="shared" ref="E177:E181" si="175">C177*D177</f>
        <v>101175</v>
      </c>
      <c r="F177" s="4">
        <f t="shared" ref="F177:F181" si="176">E177*3%</f>
        <v>3035.25</v>
      </c>
      <c r="G177" s="26">
        <f t="shared" ref="G177:G181" si="177">E177+F177</f>
        <v>104210.25</v>
      </c>
      <c r="H177" s="5"/>
      <c r="I177" s="16">
        <f t="shared" ref="I177:I181" si="178">G177*10%</f>
        <v>10421.025000000001</v>
      </c>
      <c r="J177" s="5"/>
      <c r="K177" s="55">
        <f t="shared" ref="K177:K181" si="179">H177+I177+J177</f>
        <v>10421.025000000001</v>
      </c>
      <c r="L177" s="5">
        <f t="shared" ref="L177:L181" si="180">K177*1%</f>
        <v>104.21025000000002</v>
      </c>
      <c r="M177" s="55">
        <f t="shared" ref="M177:M181" si="181">K177+L177</f>
        <v>10525.235250000002</v>
      </c>
    </row>
    <row r="178" spans="1:13" x14ac:dyDescent="0.2">
      <c r="A178" s="3" t="s">
        <v>106</v>
      </c>
      <c r="B178" s="10" t="s">
        <v>108</v>
      </c>
      <c r="C178" s="4">
        <v>570</v>
      </c>
      <c r="D178" s="4">
        <v>1491</v>
      </c>
      <c r="E178" s="4">
        <f t="shared" si="175"/>
        <v>849870</v>
      </c>
      <c r="F178" s="4">
        <f t="shared" si="176"/>
        <v>25496.1</v>
      </c>
      <c r="G178" s="26">
        <f t="shared" si="177"/>
        <v>875366.1</v>
      </c>
      <c r="H178" s="5"/>
      <c r="I178" s="16">
        <f t="shared" si="178"/>
        <v>87536.61</v>
      </c>
      <c r="J178" s="5"/>
      <c r="K178" s="55">
        <f t="shared" si="179"/>
        <v>87536.61</v>
      </c>
      <c r="L178" s="5">
        <f t="shared" si="180"/>
        <v>875.36610000000007</v>
      </c>
      <c r="M178" s="55">
        <f t="shared" si="181"/>
        <v>88411.9761</v>
      </c>
    </row>
    <row r="179" spans="1:13" x14ac:dyDescent="0.2">
      <c r="A179" s="3" t="s">
        <v>53</v>
      </c>
      <c r="B179" s="10" t="s">
        <v>109</v>
      </c>
      <c r="C179" s="4">
        <v>956</v>
      </c>
      <c r="D179" s="4">
        <v>71</v>
      </c>
      <c r="E179" s="4">
        <f t="shared" si="175"/>
        <v>67876</v>
      </c>
      <c r="F179" s="4">
        <f t="shared" si="176"/>
        <v>2036.28</v>
      </c>
      <c r="G179" s="26">
        <f t="shared" si="177"/>
        <v>69912.28</v>
      </c>
      <c r="H179" s="5"/>
      <c r="I179" s="16">
        <f t="shared" si="178"/>
        <v>6991.2280000000001</v>
      </c>
      <c r="J179" s="5"/>
      <c r="K179" s="55">
        <f t="shared" si="179"/>
        <v>6991.2280000000001</v>
      </c>
      <c r="L179" s="5">
        <f t="shared" si="180"/>
        <v>69.912279999999996</v>
      </c>
      <c r="M179" s="55">
        <f t="shared" si="181"/>
        <v>7061.1402799999996</v>
      </c>
    </row>
    <row r="180" spans="1:13" x14ac:dyDescent="0.2">
      <c r="A180" s="3" t="s">
        <v>54</v>
      </c>
      <c r="B180" s="10" t="s">
        <v>110</v>
      </c>
      <c r="C180" s="4">
        <v>1680</v>
      </c>
      <c r="D180" s="4">
        <v>106.5</v>
      </c>
      <c r="E180" s="4">
        <f t="shared" si="175"/>
        <v>178920</v>
      </c>
      <c r="F180" s="4">
        <f t="shared" si="176"/>
        <v>5367.5999999999995</v>
      </c>
      <c r="G180" s="26">
        <f t="shared" si="177"/>
        <v>184287.6</v>
      </c>
      <c r="H180" s="5"/>
      <c r="I180" s="16">
        <f t="shared" si="178"/>
        <v>18428.760000000002</v>
      </c>
      <c r="J180" s="5"/>
      <c r="K180" s="55">
        <f t="shared" si="179"/>
        <v>18428.760000000002</v>
      </c>
      <c r="L180" s="5">
        <f t="shared" si="180"/>
        <v>184.28760000000003</v>
      </c>
      <c r="M180" s="55">
        <f t="shared" si="181"/>
        <v>18613.047600000002</v>
      </c>
    </row>
    <row r="181" spans="1:13" x14ac:dyDescent="0.2">
      <c r="A181" s="3" t="s">
        <v>55</v>
      </c>
      <c r="B181" s="10" t="s">
        <v>110</v>
      </c>
      <c r="C181" s="4">
        <v>6030</v>
      </c>
      <c r="D181" s="4">
        <v>106.5</v>
      </c>
      <c r="E181" s="4">
        <f t="shared" si="175"/>
        <v>642195</v>
      </c>
      <c r="F181" s="4">
        <f t="shared" si="176"/>
        <v>19265.849999999999</v>
      </c>
      <c r="G181" s="26">
        <f t="shared" si="177"/>
        <v>661460.85</v>
      </c>
      <c r="H181" s="5"/>
      <c r="I181" s="16">
        <f t="shared" si="178"/>
        <v>66146.085000000006</v>
      </c>
      <c r="J181" s="5"/>
      <c r="K181" s="55">
        <f t="shared" si="179"/>
        <v>66146.085000000006</v>
      </c>
      <c r="L181" s="5">
        <f t="shared" si="180"/>
        <v>661.46085000000005</v>
      </c>
      <c r="M181" s="55">
        <f t="shared" si="181"/>
        <v>66807.54585000001</v>
      </c>
    </row>
    <row r="182" spans="1:13" x14ac:dyDescent="0.2">
      <c r="A182" s="23" t="s">
        <v>56</v>
      </c>
      <c r="B182" s="10"/>
      <c r="C182" s="4"/>
      <c r="D182" s="4"/>
      <c r="E182" s="4"/>
      <c r="F182" s="4"/>
      <c r="H182" s="5"/>
      <c r="I182" s="5"/>
      <c r="J182" s="5"/>
      <c r="K182" s="5"/>
      <c r="L182" s="5"/>
      <c r="M182" s="5"/>
    </row>
    <row r="183" spans="1:13" x14ac:dyDescent="0.2">
      <c r="A183" s="3" t="s">
        <v>57</v>
      </c>
      <c r="B183" s="10" t="s">
        <v>96</v>
      </c>
      <c r="C183" s="4">
        <v>298</v>
      </c>
      <c r="D183" s="4">
        <v>113.6</v>
      </c>
      <c r="E183" s="4">
        <f t="shared" ref="E183:E186" si="182">C183*D183</f>
        <v>33852.799999999996</v>
      </c>
      <c r="F183" s="4">
        <f t="shared" ref="F183:F186" si="183">E183*3%</f>
        <v>1015.5839999999998</v>
      </c>
      <c r="G183" s="26">
        <f t="shared" ref="G183:G186" si="184">E183+F183</f>
        <v>34868.383999999998</v>
      </c>
      <c r="H183" s="5"/>
      <c r="I183" s="16">
        <f t="shared" ref="I183:I186" si="185">G183*10%</f>
        <v>3486.8384000000001</v>
      </c>
      <c r="J183" s="5"/>
      <c r="K183" s="55">
        <f t="shared" ref="K183:K186" si="186">H183+I183+J183</f>
        <v>3486.8384000000001</v>
      </c>
      <c r="L183" s="5">
        <f t="shared" ref="L183:L186" si="187">K183*1%</f>
        <v>34.868383999999999</v>
      </c>
      <c r="M183" s="55">
        <f t="shared" ref="M183:M186" si="188">K183+L183</f>
        <v>3521.706784</v>
      </c>
    </row>
    <row r="184" spans="1:13" ht="28.5" x14ac:dyDescent="0.2">
      <c r="A184" s="3" t="s">
        <v>103</v>
      </c>
      <c r="B184" s="10" t="s">
        <v>105</v>
      </c>
      <c r="C184" s="16">
        <v>89.591700000000003</v>
      </c>
      <c r="D184" s="4">
        <v>106.5</v>
      </c>
      <c r="E184" s="4">
        <f t="shared" si="182"/>
        <v>9541.5160500000002</v>
      </c>
      <c r="F184" s="4">
        <f t="shared" si="183"/>
        <v>286.24548149999998</v>
      </c>
      <c r="G184" s="26">
        <f t="shared" si="184"/>
        <v>9827.7615315000003</v>
      </c>
      <c r="H184" s="5"/>
      <c r="I184" s="16">
        <f t="shared" si="185"/>
        <v>982.77615315000003</v>
      </c>
      <c r="J184" s="5"/>
      <c r="K184" s="55">
        <f t="shared" si="186"/>
        <v>982.77615315000003</v>
      </c>
      <c r="L184" s="5">
        <f t="shared" si="187"/>
        <v>9.8277615315000002</v>
      </c>
      <c r="M184" s="55">
        <f t="shared" si="188"/>
        <v>992.60391468149999</v>
      </c>
    </row>
    <row r="185" spans="1:13" x14ac:dyDescent="0.2">
      <c r="A185" s="3" t="s">
        <v>58</v>
      </c>
      <c r="B185" s="10" t="s">
        <v>96</v>
      </c>
      <c r="C185" s="4">
        <v>894</v>
      </c>
      <c r="D185" s="4">
        <v>113.6</v>
      </c>
      <c r="E185" s="4">
        <f t="shared" si="182"/>
        <v>101558.39999999999</v>
      </c>
      <c r="F185" s="4">
        <f t="shared" si="183"/>
        <v>3046.7519999999995</v>
      </c>
      <c r="G185" s="26">
        <f t="shared" si="184"/>
        <v>104605.15199999999</v>
      </c>
      <c r="H185" s="5"/>
      <c r="I185" s="16">
        <f t="shared" si="185"/>
        <v>10460.5152</v>
      </c>
      <c r="J185" s="5"/>
      <c r="K185" s="55">
        <f t="shared" si="186"/>
        <v>10460.5152</v>
      </c>
      <c r="L185" s="5">
        <f t="shared" si="187"/>
        <v>104.605152</v>
      </c>
      <c r="M185" s="55">
        <f t="shared" si="188"/>
        <v>10565.120352</v>
      </c>
    </row>
    <row r="186" spans="1:13" ht="28.5" x14ac:dyDescent="0.2">
      <c r="A186" s="3" t="s">
        <v>59</v>
      </c>
      <c r="B186" s="10" t="s">
        <v>105</v>
      </c>
      <c r="C186" s="16">
        <v>478.72680000000003</v>
      </c>
      <c r="D186" s="4">
        <v>106.5</v>
      </c>
      <c r="E186" s="4">
        <f t="shared" si="182"/>
        <v>50984.404200000004</v>
      </c>
      <c r="F186" s="4">
        <f t="shared" si="183"/>
        <v>1529.5321260000001</v>
      </c>
      <c r="G186" s="26">
        <f t="shared" si="184"/>
        <v>52513.936326000003</v>
      </c>
      <c r="H186" s="5"/>
      <c r="I186" s="16">
        <f t="shared" si="185"/>
        <v>5251.3936326000003</v>
      </c>
      <c r="J186" s="5"/>
      <c r="K186" s="55">
        <f t="shared" si="186"/>
        <v>5251.3936326000003</v>
      </c>
      <c r="L186" s="5">
        <f t="shared" si="187"/>
        <v>52.513936326000007</v>
      </c>
      <c r="M186" s="55">
        <f t="shared" si="188"/>
        <v>5303.9075689259998</v>
      </c>
    </row>
    <row r="187" spans="1:13" x14ac:dyDescent="0.2">
      <c r="A187" s="23" t="s">
        <v>68</v>
      </c>
      <c r="B187" s="10"/>
      <c r="C187" s="4"/>
      <c r="D187" s="4"/>
      <c r="E187" s="4"/>
      <c r="F187" s="4"/>
      <c r="H187" s="5"/>
      <c r="I187" s="5"/>
      <c r="J187" s="5"/>
      <c r="K187" s="5"/>
      <c r="L187" s="5"/>
      <c r="M187" s="5"/>
    </row>
    <row r="188" spans="1:13" x14ac:dyDescent="0.2">
      <c r="A188" s="3" t="s">
        <v>69</v>
      </c>
      <c r="B188" s="10" t="s">
        <v>104</v>
      </c>
      <c r="C188" s="4">
        <v>149</v>
      </c>
      <c r="D188" s="4">
        <v>312.39999999999998</v>
      </c>
      <c r="E188" s="4">
        <f t="shared" ref="E188:E189" si="189">C188*D188</f>
        <v>46547.6</v>
      </c>
      <c r="F188" s="4">
        <f t="shared" ref="F188:F189" si="190">E188*3%</f>
        <v>1396.4279999999999</v>
      </c>
      <c r="G188" s="26">
        <f t="shared" ref="G188:G189" si="191">E188+F188</f>
        <v>47944.027999999998</v>
      </c>
      <c r="H188" s="5"/>
      <c r="I188" s="16">
        <f>G188*10%</f>
        <v>4794.4027999999998</v>
      </c>
      <c r="J188" s="5"/>
      <c r="K188" s="55">
        <f t="shared" ref="K188:K189" si="192">H188+I188+J188</f>
        <v>4794.4027999999998</v>
      </c>
      <c r="L188" s="5">
        <f t="shared" ref="L188:L189" si="193">K188*1%</f>
        <v>47.944028000000003</v>
      </c>
      <c r="M188" s="55">
        <f t="shared" ref="M188:M189" si="194">K188+L188</f>
        <v>4842.3468279999997</v>
      </c>
    </row>
    <row r="189" spans="1:13" x14ac:dyDescent="0.2">
      <c r="A189" s="3" t="s">
        <v>70</v>
      </c>
      <c r="B189" s="10" t="s">
        <v>104</v>
      </c>
      <c r="C189" s="4">
        <v>298</v>
      </c>
      <c r="D189" s="4">
        <v>212.77</v>
      </c>
      <c r="E189" s="4">
        <f t="shared" si="189"/>
        <v>63405.460000000006</v>
      </c>
      <c r="F189" s="4">
        <f t="shared" si="190"/>
        <v>1902.1638</v>
      </c>
      <c r="G189" s="26">
        <f t="shared" si="191"/>
        <v>65307.623800000008</v>
      </c>
      <c r="H189" s="5"/>
      <c r="I189" s="16">
        <f>G189*10%</f>
        <v>6530.762380000001</v>
      </c>
      <c r="J189" s="5"/>
      <c r="K189" s="55">
        <f t="shared" si="192"/>
        <v>6530.762380000001</v>
      </c>
      <c r="L189" s="5">
        <f t="shared" si="193"/>
        <v>65.307623800000016</v>
      </c>
      <c r="M189" s="55">
        <f t="shared" si="194"/>
        <v>6596.0700038000014</v>
      </c>
    </row>
    <row r="190" spans="1:13" ht="20.25" x14ac:dyDescent="0.3">
      <c r="M190" s="56">
        <f>SUM(M116:M189)/10^7</f>
        <v>0.35585164703471817</v>
      </c>
    </row>
    <row r="191" spans="1:13" ht="20.25" x14ac:dyDescent="0.2">
      <c r="A191" s="74" t="s">
        <v>72</v>
      </c>
      <c r="B191" s="75"/>
      <c r="C191" s="75"/>
      <c r="D191" s="75"/>
      <c r="E191" s="75"/>
      <c r="F191" s="75"/>
      <c r="G191" s="75"/>
      <c r="H191" s="75"/>
      <c r="I191" s="79"/>
    </row>
    <row r="192" spans="1:13" ht="71.25" x14ac:dyDescent="0.2">
      <c r="A192" s="29" t="s">
        <v>0</v>
      </c>
      <c r="B192" s="30" t="s">
        <v>148</v>
      </c>
      <c r="C192" s="30" t="s">
        <v>220</v>
      </c>
      <c r="D192" s="30" t="s">
        <v>221</v>
      </c>
      <c r="E192" s="30" t="s">
        <v>222</v>
      </c>
      <c r="F192" s="30" t="s">
        <v>223</v>
      </c>
      <c r="G192" s="30" t="s">
        <v>213</v>
      </c>
      <c r="H192" s="30" t="s">
        <v>214</v>
      </c>
      <c r="I192" s="30" t="s">
        <v>215</v>
      </c>
    </row>
    <row r="193" spans="1:9" s="12" customFormat="1" x14ac:dyDescent="0.25">
      <c r="A193" s="9" t="s">
        <v>151</v>
      </c>
      <c r="B193" s="10" t="s">
        <v>96</v>
      </c>
      <c r="C193" s="4">
        <v>11</v>
      </c>
      <c r="D193" s="4">
        <v>19255</v>
      </c>
      <c r="E193" s="11">
        <f>C193*D193</f>
        <v>211805</v>
      </c>
      <c r="F193" s="4">
        <f>E193*18%</f>
        <v>38124.9</v>
      </c>
      <c r="G193" s="11">
        <f>E193+F193</f>
        <v>249929.9</v>
      </c>
      <c r="H193" s="11">
        <f>G193*1%</f>
        <v>2499.299</v>
      </c>
      <c r="I193" s="11">
        <f>G193+H193</f>
        <v>252429.19899999999</v>
      </c>
    </row>
    <row r="194" spans="1:9" s="12" customFormat="1" x14ac:dyDescent="0.25">
      <c r="A194" s="9" t="s">
        <v>152</v>
      </c>
      <c r="B194" s="10" t="s">
        <v>96</v>
      </c>
      <c r="C194" s="4">
        <v>13</v>
      </c>
      <c r="D194" s="4">
        <v>12000</v>
      </c>
      <c r="E194" s="11">
        <f>C194*D194</f>
        <v>156000</v>
      </c>
      <c r="F194" s="4">
        <f>E194*18%</f>
        <v>28080</v>
      </c>
      <c r="G194" s="11">
        <f>E194+F194</f>
        <v>184080</v>
      </c>
      <c r="H194" s="11">
        <f>G194*1%</f>
        <v>1840.8</v>
      </c>
      <c r="I194" s="11">
        <f>G194+H194</f>
        <v>185920.8</v>
      </c>
    </row>
    <row r="195" spans="1:9" s="12" customFormat="1" ht="76.5" x14ac:dyDescent="0.25">
      <c r="A195" s="13" t="s">
        <v>140</v>
      </c>
      <c r="B195" s="10" t="s">
        <v>96</v>
      </c>
      <c r="C195" s="4">
        <v>24</v>
      </c>
      <c r="D195" s="4">
        <v>26000</v>
      </c>
      <c r="E195" s="11">
        <f t="shared" ref="E195:E233" si="195">C195*D195</f>
        <v>624000</v>
      </c>
      <c r="F195" s="4">
        <f t="shared" ref="F195:F233" si="196">E195*18%</f>
        <v>112320</v>
      </c>
      <c r="G195" s="11">
        <f t="shared" ref="G195:G233" si="197">E195+F195</f>
        <v>736320</v>
      </c>
      <c r="H195" s="11">
        <f t="shared" ref="H195:H233" si="198">G195*1%</f>
        <v>7363.2</v>
      </c>
      <c r="I195" s="11">
        <f t="shared" ref="I195:I233" si="199">G195+H195</f>
        <v>743683.2</v>
      </c>
    </row>
    <row r="196" spans="1:9" s="12" customFormat="1" ht="38.25" x14ac:dyDescent="0.25">
      <c r="A196" s="13" t="s">
        <v>86</v>
      </c>
      <c r="B196" s="14" t="s">
        <v>141</v>
      </c>
      <c r="C196" s="4">
        <f>24*C195</f>
        <v>576</v>
      </c>
      <c r="D196" s="4">
        <v>3310</v>
      </c>
      <c r="E196" s="11">
        <f t="shared" si="195"/>
        <v>1906560</v>
      </c>
      <c r="F196" s="4">
        <f t="shared" si="196"/>
        <v>343180.79999999999</v>
      </c>
      <c r="G196" s="11">
        <f t="shared" si="197"/>
        <v>2249740.7999999998</v>
      </c>
      <c r="H196" s="11">
        <f t="shared" si="198"/>
        <v>22497.407999999999</v>
      </c>
      <c r="I196" s="11">
        <f t="shared" si="199"/>
        <v>2272238.2079999996</v>
      </c>
    </row>
    <row r="197" spans="1:9" s="12" customFormat="1" x14ac:dyDescent="0.25">
      <c r="A197" s="9" t="s">
        <v>71</v>
      </c>
      <c r="B197" s="15" t="s">
        <v>95</v>
      </c>
      <c r="C197" s="4">
        <v>1466</v>
      </c>
      <c r="D197" s="4">
        <v>1496.91</v>
      </c>
      <c r="E197" s="11">
        <f>C197*D197</f>
        <v>2194470.06</v>
      </c>
      <c r="F197" s="4">
        <f t="shared" si="196"/>
        <v>395004.61080000002</v>
      </c>
      <c r="G197" s="11">
        <f t="shared" si="197"/>
        <v>2589474.6708</v>
      </c>
      <c r="H197" s="11">
        <f t="shared" si="198"/>
        <v>25894.746707999999</v>
      </c>
      <c r="I197" s="11">
        <f t="shared" si="199"/>
        <v>2615369.417508</v>
      </c>
    </row>
    <row r="198" spans="1:9" s="12" customFormat="1" x14ac:dyDescent="0.25">
      <c r="A198" s="9" t="s">
        <v>128</v>
      </c>
      <c r="B198" s="10" t="s">
        <v>96</v>
      </c>
      <c r="C198" s="4">
        <v>84</v>
      </c>
      <c r="D198" s="16">
        <v>2991.9824999999996</v>
      </c>
      <c r="E198" s="11">
        <f t="shared" si="195"/>
        <v>251326.52999999997</v>
      </c>
      <c r="F198" s="4">
        <f t="shared" si="196"/>
        <v>45238.775399999991</v>
      </c>
      <c r="G198" s="11">
        <f t="shared" si="197"/>
        <v>296565.30539999995</v>
      </c>
      <c r="H198" s="11">
        <f t="shared" si="198"/>
        <v>2965.6530539999994</v>
      </c>
      <c r="I198" s="11">
        <f t="shared" si="199"/>
        <v>299530.95845399995</v>
      </c>
    </row>
    <row r="199" spans="1:9" s="12" customFormat="1" x14ac:dyDescent="0.25">
      <c r="A199" s="9" t="s">
        <v>129</v>
      </c>
      <c r="B199" s="10" t="s">
        <v>96</v>
      </c>
      <c r="C199" s="4">
        <v>84</v>
      </c>
      <c r="D199" s="16">
        <v>747.9956249999999</v>
      </c>
      <c r="E199" s="11">
        <f t="shared" si="195"/>
        <v>62831.632499999992</v>
      </c>
      <c r="F199" s="4">
        <f t="shared" si="196"/>
        <v>11309.693849999998</v>
      </c>
      <c r="G199" s="11">
        <f t="shared" si="197"/>
        <v>74141.326349999988</v>
      </c>
      <c r="H199" s="11">
        <f t="shared" si="198"/>
        <v>741.41326349999986</v>
      </c>
      <c r="I199" s="11">
        <f t="shared" si="199"/>
        <v>74882.739613499987</v>
      </c>
    </row>
    <row r="200" spans="1:9" s="12" customFormat="1" x14ac:dyDescent="0.25">
      <c r="A200" s="9" t="s">
        <v>132</v>
      </c>
      <c r="B200" s="10" t="s">
        <v>96</v>
      </c>
      <c r="C200" s="4">
        <v>200</v>
      </c>
      <c r="D200" s="16">
        <v>3656.8674999999998</v>
      </c>
      <c r="E200" s="11">
        <f t="shared" si="195"/>
        <v>731373.5</v>
      </c>
      <c r="F200" s="4">
        <f t="shared" si="196"/>
        <v>131647.22999999998</v>
      </c>
      <c r="G200" s="11">
        <f t="shared" si="197"/>
        <v>863020.73</v>
      </c>
      <c r="H200" s="11">
        <f t="shared" si="198"/>
        <v>8630.2073</v>
      </c>
      <c r="I200" s="11">
        <f t="shared" si="199"/>
        <v>871650.93729999999</v>
      </c>
    </row>
    <row r="201" spans="1:9" s="12" customFormat="1" x14ac:dyDescent="0.25">
      <c r="A201" s="9" t="s">
        <v>133</v>
      </c>
      <c r="B201" s="10" t="s">
        <v>96</v>
      </c>
      <c r="C201" s="4">
        <v>200</v>
      </c>
      <c r="D201" s="16">
        <v>789.55093749999992</v>
      </c>
      <c r="E201" s="11">
        <f t="shared" si="195"/>
        <v>157910.18749999997</v>
      </c>
      <c r="F201" s="4">
        <f t="shared" si="196"/>
        <v>28423.833749999994</v>
      </c>
      <c r="G201" s="11">
        <f t="shared" si="197"/>
        <v>186334.02124999996</v>
      </c>
      <c r="H201" s="11">
        <f t="shared" si="198"/>
        <v>1863.3402124999996</v>
      </c>
      <c r="I201" s="11">
        <f t="shared" si="199"/>
        <v>188197.36146249998</v>
      </c>
    </row>
    <row r="202" spans="1:9" s="12" customFormat="1" x14ac:dyDescent="0.25">
      <c r="A202" s="9" t="s">
        <v>73</v>
      </c>
      <c r="B202" s="10" t="s">
        <v>96</v>
      </c>
      <c r="C202" s="4">
        <v>570</v>
      </c>
      <c r="D202" s="4">
        <v>1329.77</v>
      </c>
      <c r="E202" s="11">
        <f t="shared" si="195"/>
        <v>757968.9</v>
      </c>
      <c r="F202" s="4">
        <f t="shared" si="196"/>
        <v>136434.402</v>
      </c>
      <c r="G202" s="11">
        <f t="shared" si="197"/>
        <v>894403.30200000003</v>
      </c>
      <c r="H202" s="11">
        <f t="shared" si="198"/>
        <v>8944.0330200000008</v>
      </c>
      <c r="I202" s="11">
        <f t="shared" si="199"/>
        <v>903347.33502</v>
      </c>
    </row>
    <row r="203" spans="1:9" s="12" customFormat="1" x14ac:dyDescent="0.25">
      <c r="A203" s="9" t="s">
        <v>130</v>
      </c>
      <c r="B203" s="10" t="s">
        <v>96</v>
      </c>
      <c r="C203" s="4">
        <v>14</v>
      </c>
      <c r="D203" s="16">
        <v>3656.8674999999998</v>
      </c>
      <c r="E203" s="11">
        <f t="shared" si="195"/>
        <v>51196.144999999997</v>
      </c>
      <c r="F203" s="4">
        <f t="shared" si="196"/>
        <v>9215.3060999999998</v>
      </c>
      <c r="G203" s="11">
        <f t="shared" si="197"/>
        <v>60411.451099999998</v>
      </c>
      <c r="H203" s="11">
        <f t="shared" si="198"/>
        <v>604.11451099999999</v>
      </c>
      <c r="I203" s="11">
        <f t="shared" si="199"/>
        <v>61015.565610999998</v>
      </c>
    </row>
    <row r="204" spans="1:9" s="12" customFormat="1" x14ac:dyDescent="0.25">
      <c r="A204" s="9" t="s">
        <v>131</v>
      </c>
      <c r="B204" s="10" t="s">
        <v>96</v>
      </c>
      <c r="C204" s="4">
        <v>14</v>
      </c>
      <c r="D204" s="16">
        <v>747.9956249999999</v>
      </c>
      <c r="E204" s="11">
        <f t="shared" si="195"/>
        <v>10471.938749999999</v>
      </c>
      <c r="F204" s="4">
        <f t="shared" si="196"/>
        <v>1884.9489749999998</v>
      </c>
      <c r="G204" s="11">
        <f t="shared" si="197"/>
        <v>12356.887724999999</v>
      </c>
      <c r="H204" s="11">
        <f t="shared" si="198"/>
        <v>123.56887724999999</v>
      </c>
      <c r="I204" s="11">
        <f t="shared" si="199"/>
        <v>12480.456602249998</v>
      </c>
    </row>
    <row r="205" spans="1:9" s="12" customFormat="1" ht="66" customHeight="1" x14ac:dyDescent="0.25">
      <c r="A205" s="9" t="s">
        <v>74</v>
      </c>
      <c r="B205" s="10" t="s">
        <v>134</v>
      </c>
      <c r="C205" s="4">
        <f>10588.4+1483.2+33306</f>
        <v>45377.599999999999</v>
      </c>
      <c r="D205" s="4">
        <v>100.17</v>
      </c>
      <c r="E205" s="11">
        <f t="shared" si="195"/>
        <v>4545474.1919999998</v>
      </c>
      <c r="F205" s="4">
        <f t="shared" si="196"/>
        <v>818185.35455999989</v>
      </c>
      <c r="G205" s="11">
        <f t="shared" si="197"/>
        <v>5363659.5465599997</v>
      </c>
      <c r="H205" s="11">
        <f t="shared" si="198"/>
        <v>53636.595465599996</v>
      </c>
      <c r="I205" s="11">
        <f t="shared" si="199"/>
        <v>5417296.1420255993</v>
      </c>
    </row>
    <row r="206" spans="1:9" s="12" customFormat="1" ht="61.5" customHeight="1" x14ac:dyDescent="0.25">
      <c r="A206" s="9" t="s">
        <v>75</v>
      </c>
      <c r="B206" s="10" t="s">
        <v>102</v>
      </c>
      <c r="C206" s="4">
        <v>1200</v>
      </c>
      <c r="D206" s="4">
        <v>1035.1748</v>
      </c>
      <c r="E206" s="11">
        <f t="shared" si="195"/>
        <v>1242209.76</v>
      </c>
      <c r="F206" s="4">
        <f t="shared" si="196"/>
        <v>223597.7568</v>
      </c>
      <c r="G206" s="11">
        <f t="shared" si="197"/>
        <v>1465807.5168000001</v>
      </c>
      <c r="H206" s="11">
        <f t="shared" si="198"/>
        <v>14658.075168000001</v>
      </c>
      <c r="I206" s="11">
        <f t="shared" si="199"/>
        <v>1480465.5919680002</v>
      </c>
    </row>
    <row r="207" spans="1:9" s="12" customFormat="1" ht="27.6" customHeight="1" x14ac:dyDescent="0.25">
      <c r="A207" s="9" t="s">
        <v>76</v>
      </c>
      <c r="B207" s="10" t="s">
        <v>146</v>
      </c>
      <c r="C207" s="4">
        <v>42</v>
      </c>
      <c r="D207" s="4">
        <v>5348.22</v>
      </c>
      <c r="E207" s="11">
        <f t="shared" si="195"/>
        <v>224625.24000000002</v>
      </c>
      <c r="F207" s="4">
        <f t="shared" si="196"/>
        <v>40432.5432</v>
      </c>
      <c r="G207" s="11">
        <f t="shared" si="197"/>
        <v>265057.78320000001</v>
      </c>
      <c r="H207" s="11">
        <f t="shared" si="198"/>
        <v>2650.5778319999999</v>
      </c>
      <c r="I207" s="11">
        <f t="shared" si="199"/>
        <v>267708.36103199999</v>
      </c>
    </row>
    <row r="208" spans="1:9" s="18" customFormat="1" ht="110.25" x14ac:dyDescent="0.2">
      <c r="A208" s="2" t="s">
        <v>138</v>
      </c>
      <c r="B208" s="17" t="s">
        <v>139</v>
      </c>
      <c r="C208" s="4">
        <v>254</v>
      </c>
      <c r="D208" s="4">
        <v>3784.73</v>
      </c>
      <c r="E208" s="11">
        <f t="shared" si="195"/>
        <v>961321.42</v>
      </c>
      <c r="F208" s="4">
        <f t="shared" si="196"/>
        <v>173037.85560000001</v>
      </c>
      <c r="G208" s="11">
        <f t="shared" si="197"/>
        <v>1134359.2756000001</v>
      </c>
      <c r="H208" s="11">
        <f t="shared" si="198"/>
        <v>11343.592756</v>
      </c>
      <c r="I208" s="11">
        <f t="shared" si="199"/>
        <v>1145702.8683560002</v>
      </c>
    </row>
    <row r="209" spans="1:9" s="18" customFormat="1" x14ac:dyDescent="0.2">
      <c r="A209" s="13" t="s">
        <v>135</v>
      </c>
      <c r="B209" s="14" t="s">
        <v>95</v>
      </c>
      <c r="C209" s="19">
        <f>32544.72+1483.2+7622+2966.4</f>
        <v>44616.32</v>
      </c>
      <c r="D209" s="1">
        <v>306.87</v>
      </c>
      <c r="E209" s="11">
        <f t="shared" si="195"/>
        <v>13691410.1184</v>
      </c>
      <c r="F209" s="4">
        <f t="shared" si="196"/>
        <v>2464453.821312</v>
      </c>
      <c r="G209" s="11">
        <f t="shared" si="197"/>
        <v>16155863.939711999</v>
      </c>
      <c r="H209" s="11">
        <f t="shared" si="198"/>
        <v>161558.63939711999</v>
      </c>
      <c r="I209" s="11">
        <f t="shared" si="199"/>
        <v>16317422.579109119</v>
      </c>
    </row>
    <row r="210" spans="1:9" s="18" customFormat="1" ht="94.5" x14ac:dyDescent="0.2">
      <c r="A210" s="2" t="s">
        <v>136</v>
      </c>
      <c r="B210" s="20" t="s">
        <v>95</v>
      </c>
      <c r="C210" s="17">
        <v>26345.599999999999</v>
      </c>
      <c r="D210" s="4">
        <v>1583.43</v>
      </c>
      <c r="E210" s="11">
        <f t="shared" si="195"/>
        <v>41716413.408</v>
      </c>
      <c r="F210" s="4">
        <f t="shared" si="196"/>
        <v>7508954.4134399993</v>
      </c>
      <c r="G210" s="11">
        <f t="shared" si="197"/>
        <v>49225367.821439996</v>
      </c>
      <c r="H210" s="11">
        <f t="shared" si="198"/>
        <v>492253.67821439996</v>
      </c>
      <c r="I210" s="11">
        <f t="shared" si="199"/>
        <v>49717621.499654397</v>
      </c>
    </row>
    <row r="211" spans="1:9" s="18" customFormat="1" ht="110.25" x14ac:dyDescent="0.2">
      <c r="A211" s="2" t="s">
        <v>137</v>
      </c>
      <c r="B211" s="21" t="s">
        <v>102</v>
      </c>
      <c r="C211" s="17">
        <f>SUM(C34:C39)</f>
        <v>701</v>
      </c>
      <c r="D211" s="4">
        <v>2900</v>
      </c>
      <c r="E211" s="11">
        <f t="shared" si="195"/>
        <v>2032900</v>
      </c>
      <c r="F211" s="4">
        <f t="shared" si="196"/>
        <v>365922</v>
      </c>
      <c r="G211" s="11">
        <f t="shared" si="197"/>
        <v>2398822</v>
      </c>
      <c r="H211" s="11">
        <f t="shared" si="198"/>
        <v>23988.22</v>
      </c>
      <c r="I211" s="11">
        <f t="shared" si="199"/>
        <v>2422810.2200000002</v>
      </c>
    </row>
    <row r="212" spans="1:9" s="18" customFormat="1" ht="141.75" x14ac:dyDescent="0.2">
      <c r="A212" s="2" t="s">
        <v>142</v>
      </c>
      <c r="B212" s="22" t="s">
        <v>98</v>
      </c>
      <c r="C212" s="17">
        <f>4316.235+27337.565</f>
        <v>31653.8</v>
      </c>
      <c r="D212" s="22">
        <v>327.32800000000003</v>
      </c>
      <c r="E212" s="11">
        <f t="shared" si="195"/>
        <v>10361175.046400001</v>
      </c>
      <c r="F212" s="4">
        <f t="shared" si="196"/>
        <v>1865011.5083520003</v>
      </c>
      <c r="G212" s="11">
        <f t="shared" si="197"/>
        <v>12226186.554752002</v>
      </c>
      <c r="H212" s="11">
        <f t="shared" si="198"/>
        <v>122261.86554752002</v>
      </c>
      <c r="I212" s="11">
        <f t="shared" si="199"/>
        <v>12348448.420299521</v>
      </c>
    </row>
    <row r="213" spans="1:9" s="18" customFormat="1" ht="83.25" customHeight="1" x14ac:dyDescent="0.2">
      <c r="A213" s="2" t="s">
        <v>143</v>
      </c>
      <c r="B213" s="22" t="s">
        <v>98</v>
      </c>
      <c r="C213" s="17">
        <f>2994.315+11716.099</f>
        <v>14710.414000000001</v>
      </c>
      <c r="D213" s="22">
        <v>1125.19</v>
      </c>
      <c r="E213" s="11">
        <f t="shared" si="195"/>
        <v>16552010.728660002</v>
      </c>
      <c r="F213" s="4">
        <f t="shared" si="196"/>
        <v>2979361.9311588001</v>
      </c>
      <c r="G213" s="11">
        <f t="shared" si="197"/>
        <v>19531372.659818802</v>
      </c>
      <c r="H213" s="11">
        <f t="shared" si="198"/>
        <v>195313.72659818802</v>
      </c>
      <c r="I213" s="11">
        <f t="shared" si="199"/>
        <v>19726686.38641699</v>
      </c>
    </row>
    <row r="214" spans="1:9" s="18" customFormat="1" ht="15.75" x14ac:dyDescent="0.2">
      <c r="A214" s="2" t="s">
        <v>77</v>
      </c>
      <c r="B214" s="22" t="s">
        <v>98</v>
      </c>
      <c r="C214" s="17">
        <v>2193.165</v>
      </c>
      <c r="D214" s="22">
        <v>171.55</v>
      </c>
      <c r="E214" s="11">
        <f t="shared" si="195"/>
        <v>376237.45575000002</v>
      </c>
      <c r="F214" s="4">
        <f t="shared" si="196"/>
        <v>67722.742035000003</v>
      </c>
      <c r="G214" s="11">
        <f t="shared" si="197"/>
        <v>443960.19778500003</v>
      </c>
      <c r="H214" s="11">
        <f t="shared" si="198"/>
        <v>4439.6019778500004</v>
      </c>
      <c r="I214" s="11">
        <f t="shared" si="199"/>
        <v>448399.79976285005</v>
      </c>
    </row>
    <row r="215" spans="1:9" s="18" customFormat="1" ht="47.25" x14ac:dyDescent="0.2">
      <c r="A215" s="2" t="s">
        <v>78</v>
      </c>
      <c r="B215" s="22" t="s">
        <v>98</v>
      </c>
      <c r="C215" s="17">
        <f>5117.385+39053.66</f>
        <v>44171.045000000006</v>
      </c>
      <c r="D215" s="22">
        <v>204.57999999999998</v>
      </c>
      <c r="E215" s="11">
        <f t="shared" si="195"/>
        <v>9036512.3860999998</v>
      </c>
      <c r="F215" s="4">
        <f t="shared" si="196"/>
        <v>1626572.2294979999</v>
      </c>
      <c r="G215" s="11">
        <f t="shared" si="197"/>
        <v>10663084.615598001</v>
      </c>
      <c r="H215" s="11">
        <f t="shared" si="198"/>
        <v>106630.84615598001</v>
      </c>
      <c r="I215" s="11">
        <f t="shared" si="199"/>
        <v>10769715.461753981</v>
      </c>
    </row>
    <row r="216" spans="1:9" s="18" customFormat="1" ht="31.5" x14ac:dyDescent="0.2">
      <c r="A216" s="2" t="s">
        <v>79</v>
      </c>
      <c r="B216" s="14" t="s">
        <v>96</v>
      </c>
      <c r="C216" s="11">
        <v>6445</v>
      </c>
      <c r="D216" s="11">
        <v>5017.32</v>
      </c>
      <c r="E216" s="11">
        <f t="shared" si="195"/>
        <v>32336627.399999999</v>
      </c>
      <c r="F216" s="4">
        <f t="shared" si="196"/>
        <v>5820592.9319999991</v>
      </c>
      <c r="G216" s="11">
        <f t="shared" si="197"/>
        <v>38157220.331999995</v>
      </c>
      <c r="H216" s="11">
        <f t="shared" si="198"/>
        <v>381572.20331999997</v>
      </c>
      <c r="I216" s="11">
        <f t="shared" si="199"/>
        <v>38538792.535319991</v>
      </c>
    </row>
    <row r="217" spans="1:9" s="18" customFormat="1" ht="47.25" x14ac:dyDescent="0.2">
      <c r="A217" s="2" t="s">
        <v>80</v>
      </c>
      <c r="B217" s="14" t="s">
        <v>98</v>
      </c>
      <c r="C217" s="11">
        <v>1595.0000000000002</v>
      </c>
      <c r="D217" s="11">
        <v>8346</v>
      </c>
      <c r="E217" s="11">
        <f t="shared" si="195"/>
        <v>13311870.000000002</v>
      </c>
      <c r="F217" s="4">
        <f t="shared" si="196"/>
        <v>2396136.6</v>
      </c>
      <c r="G217" s="11">
        <f t="shared" si="197"/>
        <v>15708006.600000001</v>
      </c>
      <c r="H217" s="11">
        <f t="shared" si="198"/>
        <v>157080.06600000002</v>
      </c>
      <c r="I217" s="11">
        <f t="shared" si="199"/>
        <v>15865086.666000001</v>
      </c>
    </row>
    <row r="218" spans="1:9" s="18" customFormat="1" ht="31.5" x14ac:dyDescent="0.2">
      <c r="A218" s="2" t="s">
        <v>81</v>
      </c>
      <c r="B218" s="14" t="s">
        <v>144</v>
      </c>
      <c r="C218" s="11">
        <v>29</v>
      </c>
      <c r="D218" s="11">
        <v>111500</v>
      </c>
      <c r="E218" s="11">
        <f t="shared" si="195"/>
        <v>3233500</v>
      </c>
      <c r="F218" s="4">
        <f t="shared" si="196"/>
        <v>582030</v>
      </c>
      <c r="G218" s="11">
        <f t="shared" si="197"/>
        <v>3815530</v>
      </c>
      <c r="H218" s="11">
        <f t="shared" si="198"/>
        <v>38155.300000000003</v>
      </c>
      <c r="I218" s="11">
        <f t="shared" si="199"/>
        <v>3853685.3</v>
      </c>
    </row>
    <row r="219" spans="1:9" s="18" customFormat="1" ht="15.75" x14ac:dyDescent="0.2">
      <c r="A219" s="2" t="s">
        <v>82</v>
      </c>
      <c r="B219" s="14" t="s">
        <v>98</v>
      </c>
      <c r="C219" s="11">
        <v>217.5</v>
      </c>
      <c r="D219" s="11">
        <v>5247.48</v>
      </c>
      <c r="E219" s="11">
        <f t="shared" si="195"/>
        <v>1141326.8999999999</v>
      </c>
      <c r="F219" s="4">
        <f t="shared" si="196"/>
        <v>205438.84199999998</v>
      </c>
      <c r="G219" s="11">
        <f t="shared" si="197"/>
        <v>1346765.7419999999</v>
      </c>
      <c r="H219" s="11">
        <f t="shared" si="198"/>
        <v>13467.65742</v>
      </c>
      <c r="I219" s="11">
        <f t="shared" si="199"/>
        <v>1360233.3994199999</v>
      </c>
    </row>
    <row r="220" spans="1:9" s="18" customFormat="1" ht="47.25" x14ac:dyDescent="0.2">
      <c r="A220" s="2" t="s">
        <v>83</v>
      </c>
      <c r="B220" s="22" t="s">
        <v>145</v>
      </c>
      <c r="C220" s="17">
        <f>724.6+32544.72</f>
        <v>33269.32</v>
      </c>
      <c r="D220" s="22">
        <v>4571.3999999999996</v>
      </c>
      <c r="E220" s="11">
        <f t="shared" si="195"/>
        <v>152087369.44799998</v>
      </c>
      <c r="F220" s="4">
        <f t="shared" si="196"/>
        <v>27375726.500639997</v>
      </c>
      <c r="G220" s="11">
        <f t="shared" si="197"/>
        <v>179463095.94863999</v>
      </c>
      <c r="H220" s="11">
        <f t="shared" si="198"/>
        <v>1794630.9594864</v>
      </c>
      <c r="I220" s="11">
        <f t="shared" si="199"/>
        <v>181257726.90812638</v>
      </c>
    </row>
    <row r="221" spans="1:9" s="18" customFormat="1" ht="78.75" x14ac:dyDescent="0.2">
      <c r="A221" s="2" t="s">
        <v>84</v>
      </c>
      <c r="B221" s="22" t="s">
        <v>98</v>
      </c>
      <c r="C221" s="17">
        <v>439.5</v>
      </c>
      <c r="D221" s="22">
        <v>1022.9</v>
      </c>
      <c r="E221" s="11">
        <f t="shared" si="195"/>
        <v>449564.55</v>
      </c>
      <c r="F221" s="4">
        <f t="shared" si="196"/>
        <v>80921.618999999992</v>
      </c>
      <c r="G221" s="11">
        <f t="shared" si="197"/>
        <v>530486.16899999999</v>
      </c>
      <c r="H221" s="11">
        <f t="shared" si="198"/>
        <v>5304.8616899999997</v>
      </c>
      <c r="I221" s="11">
        <f t="shared" si="199"/>
        <v>535791.03069000004</v>
      </c>
    </row>
    <row r="222" spans="1:9" s="18" customFormat="1" ht="15.75" x14ac:dyDescent="0.2">
      <c r="A222" s="2" t="s">
        <v>85</v>
      </c>
      <c r="B222" s="22" t="s">
        <v>96</v>
      </c>
      <c r="C222" s="17">
        <v>21.4</v>
      </c>
      <c r="D222" s="22">
        <v>5000</v>
      </c>
      <c r="E222" s="11">
        <f t="shared" si="195"/>
        <v>107000</v>
      </c>
      <c r="F222" s="4">
        <f t="shared" si="196"/>
        <v>19260</v>
      </c>
      <c r="G222" s="11">
        <f t="shared" si="197"/>
        <v>126260</v>
      </c>
      <c r="H222" s="11">
        <f t="shared" si="198"/>
        <v>1262.6000000000001</v>
      </c>
      <c r="I222" s="11">
        <f t="shared" si="199"/>
        <v>127522.6</v>
      </c>
    </row>
    <row r="223" spans="1:9" s="18" customFormat="1" x14ac:dyDescent="0.2">
      <c r="A223" s="9" t="s">
        <v>87</v>
      </c>
      <c r="B223" s="4" t="s">
        <v>96</v>
      </c>
      <c r="C223" s="4">
        <v>200</v>
      </c>
      <c r="D223" s="4">
        <v>1380.915</v>
      </c>
      <c r="E223" s="11">
        <f t="shared" si="195"/>
        <v>276183</v>
      </c>
      <c r="F223" s="4">
        <f t="shared" si="196"/>
        <v>49712.939999999995</v>
      </c>
      <c r="G223" s="11">
        <f t="shared" si="197"/>
        <v>325895.94</v>
      </c>
      <c r="H223" s="11">
        <f t="shared" si="198"/>
        <v>3258.9594000000002</v>
      </c>
      <c r="I223" s="11">
        <f t="shared" si="199"/>
        <v>329154.89939999999</v>
      </c>
    </row>
    <row r="224" spans="1:9" s="18" customFormat="1" x14ac:dyDescent="0.2">
      <c r="A224" s="9" t="s">
        <v>88</v>
      </c>
      <c r="B224" s="4" t="s">
        <v>96</v>
      </c>
      <c r="C224" s="4">
        <v>376</v>
      </c>
      <c r="D224" s="4">
        <v>482.5</v>
      </c>
      <c r="E224" s="11">
        <f t="shared" si="195"/>
        <v>181420</v>
      </c>
      <c r="F224" s="4">
        <f t="shared" si="196"/>
        <v>32655.599999999999</v>
      </c>
      <c r="G224" s="11">
        <f t="shared" si="197"/>
        <v>214075.6</v>
      </c>
      <c r="H224" s="11">
        <f t="shared" si="198"/>
        <v>2140.7560000000003</v>
      </c>
      <c r="I224" s="11">
        <f t="shared" si="199"/>
        <v>216216.356</v>
      </c>
    </row>
    <row r="225" spans="1:9" s="18" customFormat="1" x14ac:dyDescent="0.2">
      <c r="A225" s="9" t="s">
        <v>89</v>
      </c>
      <c r="B225" s="4" t="s">
        <v>96</v>
      </c>
      <c r="C225" s="4">
        <v>120</v>
      </c>
      <c r="D225" s="4">
        <v>28.95</v>
      </c>
      <c r="E225" s="11">
        <f t="shared" si="195"/>
        <v>3474</v>
      </c>
      <c r="F225" s="4">
        <f t="shared" si="196"/>
        <v>625.31999999999994</v>
      </c>
      <c r="G225" s="11">
        <f t="shared" si="197"/>
        <v>4099.32</v>
      </c>
      <c r="H225" s="11">
        <f t="shared" si="198"/>
        <v>40.993199999999995</v>
      </c>
      <c r="I225" s="11">
        <f t="shared" si="199"/>
        <v>4140.3131999999996</v>
      </c>
    </row>
    <row r="226" spans="1:9" s="18" customFormat="1" x14ac:dyDescent="0.2">
      <c r="A226" s="9" t="s">
        <v>90</v>
      </c>
      <c r="B226" s="10" t="s">
        <v>96</v>
      </c>
      <c r="C226" s="16">
        <v>915.04499999999996</v>
      </c>
      <c r="D226" s="4">
        <v>13.51</v>
      </c>
      <c r="E226" s="11">
        <f t="shared" si="195"/>
        <v>12362.257949999999</v>
      </c>
      <c r="F226" s="4">
        <f t="shared" si="196"/>
        <v>2225.2064309999996</v>
      </c>
      <c r="G226" s="11">
        <f t="shared" si="197"/>
        <v>14587.464380999998</v>
      </c>
      <c r="H226" s="11">
        <f t="shared" si="198"/>
        <v>145.87464380999998</v>
      </c>
      <c r="I226" s="11">
        <f t="shared" si="199"/>
        <v>14733.339024809999</v>
      </c>
    </row>
    <row r="227" spans="1:9" s="18" customFormat="1" x14ac:dyDescent="0.2">
      <c r="A227" s="9" t="s">
        <v>91</v>
      </c>
      <c r="B227" s="10" t="s">
        <v>96</v>
      </c>
      <c r="C227" s="4">
        <v>618</v>
      </c>
      <c r="D227" s="4">
        <v>20.071999999999999</v>
      </c>
      <c r="E227" s="11">
        <f t="shared" si="195"/>
        <v>12404.495999999999</v>
      </c>
      <c r="F227" s="4">
        <f t="shared" si="196"/>
        <v>2232.8092799999999</v>
      </c>
      <c r="G227" s="11">
        <f t="shared" si="197"/>
        <v>14637.305279999999</v>
      </c>
      <c r="H227" s="11">
        <f t="shared" si="198"/>
        <v>146.37305279999998</v>
      </c>
      <c r="I227" s="11">
        <f t="shared" si="199"/>
        <v>14783.678332799998</v>
      </c>
    </row>
    <row r="228" spans="1:9" s="18" customFormat="1" x14ac:dyDescent="0.2">
      <c r="A228" s="9" t="s">
        <v>92</v>
      </c>
      <c r="B228" s="10" t="s">
        <v>105</v>
      </c>
      <c r="C228" s="16">
        <v>4598.5292799999988</v>
      </c>
      <c r="D228" s="4">
        <v>16.366399999999999</v>
      </c>
      <c r="E228" s="11">
        <f t="shared" si="195"/>
        <v>75261.369608191977</v>
      </c>
      <c r="F228" s="4">
        <f t="shared" si="196"/>
        <v>13547.046529474555</v>
      </c>
      <c r="G228" s="11">
        <f t="shared" si="197"/>
        <v>88808.416137666529</v>
      </c>
      <c r="H228" s="11">
        <f t="shared" si="198"/>
        <v>888.08416137666529</v>
      </c>
      <c r="I228" s="11">
        <f t="shared" si="199"/>
        <v>89696.500299043197</v>
      </c>
    </row>
    <row r="229" spans="1:9" s="18" customFormat="1" x14ac:dyDescent="0.2">
      <c r="A229" s="9" t="s">
        <v>93</v>
      </c>
      <c r="B229" s="10" t="s">
        <v>145</v>
      </c>
      <c r="C229" s="4">
        <v>37116</v>
      </c>
      <c r="D229" s="4">
        <v>9.2061000000000011</v>
      </c>
      <c r="E229" s="11">
        <f t="shared" si="195"/>
        <v>341693.60760000005</v>
      </c>
      <c r="F229" s="4">
        <f t="shared" si="196"/>
        <v>61504.849368000003</v>
      </c>
      <c r="G229" s="11">
        <f t="shared" si="197"/>
        <v>403198.45696800004</v>
      </c>
      <c r="H229" s="11">
        <f t="shared" si="198"/>
        <v>4031.9845696800007</v>
      </c>
      <c r="I229" s="11">
        <f t="shared" si="199"/>
        <v>407230.44153768005</v>
      </c>
    </row>
    <row r="230" spans="1:9" s="18" customFormat="1" ht="28.5" x14ac:dyDescent="0.2">
      <c r="A230" s="9" t="s">
        <v>94</v>
      </c>
      <c r="B230" s="10" t="s">
        <v>147</v>
      </c>
      <c r="C230" s="4">
        <v>75</v>
      </c>
      <c r="D230" s="4">
        <v>9633</v>
      </c>
      <c r="E230" s="11">
        <f t="shared" si="195"/>
        <v>722475</v>
      </c>
      <c r="F230" s="4">
        <f t="shared" si="196"/>
        <v>130045.5</v>
      </c>
      <c r="G230" s="11">
        <f t="shared" si="197"/>
        <v>852520.5</v>
      </c>
      <c r="H230" s="11">
        <f t="shared" si="198"/>
        <v>8525.2049999999999</v>
      </c>
      <c r="I230" s="11">
        <f t="shared" si="199"/>
        <v>861045.70499999996</v>
      </c>
    </row>
    <row r="231" spans="1:9" s="18" customFormat="1" x14ac:dyDescent="0.2">
      <c r="A231" s="9" t="s">
        <v>99</v>
      </c>
      <c r="B231" s="10" t="s">
        <v>147</v>
      </c>
      <c r="C231" s="4">
        <v>63</v>
      </c>
      <c r="D231" s="4">
        <v>1500</v>
      </c>
      <c r="E231" s="11">
        <f t="shared" si="195"/>
        <v>94500</v>
      </c>
      <c r="F231" s="4">
        <f t="shared" si="196"/>
        <v>17010</v>
      </c>
      <c r="G231" s="11">
        <f t="shared" si="197"/>
        <v>111510</v>
      </c>
      <c r="H231" s="11">
        <f t="shared" si="198"/>
        <v>1115.1000000000001</v>
      </c>
      <c r="I231" s="11">
        <f t="shared" si="199"/>
        <v>112625.1</v>
      </c>
    </row>
    <row r="232" spans="1:9" s="18" customFormat="1" x14ac:dyDescent="0.2">
      <c r="A232" s="9" t="s">
        <v>100</v>
      </c>
      <c r="B232" s="4" t="s">
        <v>96</v>
      </c>
      <c r="C232" s="10">
        <v>23</v>
      </c>
      <c r="D232" s="4">
        <v>1500</v>
      </c>
      <c r="E232" s="11">
        <f t="shared" si="195"/>
        <v>34500</v>
      </c>
      <c r="F232" s="4">
        <f t="shared" si="196"/>
        <v>6210</v>
      </c>
      <c r="G232" s="11">
        <f t="shared" si="197"/>
        <v>40710</v>
      </c>
      <c r="H232" s="11">
        <f t="shared" si="198"/>
        <v>407.1</v>
      </c>
      <c r="I232" s="11">
        <f t="shared" si="199"/>
        <v>41117.1</v>
      </c>
    </row>
    <row r="233" spans="1:9" s="18" customFormat="1" x14ac:dyDescent="0.2">
      <c r="A233" s="9" t="s">
        <v>101</v>
      </c>
      <c r="B233" s="10" t="s">
        <v>96</v>
      </c>
      <c r="C233" s="4">
        <v>10</v>
      </c>
      <c r="D233" s="4">
        <v>750</v>
      </c>
      <c r="E233" s="11">
        <f t="shared" si="195"/>
        <v>7500</v>
      </c>
      <c r="F233" s="4">
        <f t="shared" si="196"/>
        <v>1350</v>
      </c>
      <c r="G233" s="11">
        <f t="shared" si="197"/>
        <v>8850</v>
      </c>
      <c r="H233" s="11">
        <f t="shared" si="198"/>
        <v>88.5</v>
      </c>
      <c r="I233" s="11">
        <f t="shared" si="199"/>
        <v>8938.5</v>
      </c>
    </row>
    <row r="234" spans="1:9" ht="18" x14ac:dyDescent="0.2">
      <c r="I234" s="57">
        <f>SUM(I193:I233)/10^7</f>
        <v>37.218154388130046</v>
      </c>
    </row>
    <row r="235" spans="1:9" ht="25.5" x14ac:dyDescent="0.35">
      <c r="F235" s="68" t="s">
        <v>224</v>
      </c>
      <c r="G235" s="68"/>
      <c r="H235" s="68"/>
      <c r="I235" s="58">
        <f>I234+M190+O112</f>
        <v>89.216799512276964</v>
      </c>
    </row>
    <row r="236" spans="1:9" ht="25.5" x14ac:dyDescent="0.35">
      <c r="F236" s="68"/>
      <c r="G236" s="68"/>
      <c r="H236" s="68"/>
      <c r="I236" s="58"/>
    </row>
  </sheetData>
  <mergeCells count="5">
    <mergeCell ref="A1:O1"/>
    <mergeCell ref="A113:M113"/>
    <mergeCell ref="A191:I191"/>
    <mergeCell ref="F235:H235"/>
    <mergeCell ref="F236:H23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43"/>
  <sheetViews>
    <sheetView tabSelected="1" topLeftCell="B1" zoomScale="72" zoomScaleNormal="70" workbookViewId="0">
      <selection activeCell="H242" sqref="H242:I242"/>
    </sheetView>
  </sheetViews>
  <sheetFormatPr defaultColWidth="105.42578125" defaultRowHeight="14.25" x14ac:dyDescent="0.2"/>
  <cols>
    <col min="1" max="1" width="8.140625" style="25" hidden="1" customWidth="1"/>
    <col min="2" max="2" width="8.140625" style="25" customWidth="1"/>
    <col min="3" max="3" width="89" style="27" customWidth="1"/>
    <col min="4" max="4" width="13.140625" style="28" customWidth="1"/>
    <col min="5" max="5" width="14.85546875" style="25" bestFit="1" customWidth="1"/>
    <col min="6" max="6" width="14.7109375" style="25" customWidth="1"/>
    <col min="7" max="7" width="18.5703125" style="25" customWidth="1"/>
    <col min="8" max="8" width="16.42578125" style="25" customWidth="1"/>
    <col min="9" max="9" width="19.28515625" style="6" customWidth="1"/>
    <col min="10" max="10" width="35" style="6" customWidth="1"/>
    <col min="11" max="11" width="39.85546875" style="6" customWidth="1"/>
    <col min="12" max="16384" width="105.42578125" style="6"/>
  </cols>
  <sheetData>
    <row r="1" spans="1:9" s="35" customFormat="1" ht="18" customHeight="1" x14ac:dyDescent="0.25">
      <c r="A1" s="49"/>
      <c r="B1" s="49"/>
      <c r="C1" s="69" t="s">
        <v>179</v>
      </c>
      <c r="D1" s="70"/>
      <c r="E1" s="70"/>
      <c r="F1" s="70"/>
      <c r="G1" s="70"/>
      <c r="H1" s="70"/>
      <c r="I1" s="71"/>
    </row>
    <row r="2" spans="1:9" s="35" customFormat="1" ht="18" customHeight="1" x14ac:dyDescent="0.25">
      <c r="A2" s="49"/>
      <c r="B2" s="49"/>
      <c r="C2" s="69" t="s">
        <v>180</v>
      </c>
      <c r="D2" s="70"/>
      <c r="E2" s="70"/>
      <c r="F2" s="70"/>
      <c r="G2" s="70"/>
      <c r="H2" s="70"/>
      <c r="I2" s="71"/>
    </row>
    <row r="3" spans="1:9" ht="20.25" customHeight="1" x14ac:dyDescent="0.3">
      <c r="B3" s="82" t="s">
        <v>150</v>
      </c>
      <c r="C3" s="72"/>
      <c r="D3" s="72"/>
      <c r="E3" s="72"/>
      <c r="F3" s="72"/>
      <c r="G3" s="72"/>
      <c r="H3" s="72"/>
      <c r="I3" s="72"/>
    </row>
    <row r="4" spans="1:9" ht="28.5" x14ac:dyDescent="0.2">
      <c r="B4" s="61" t="s">
        <v>242</v>
      </c>
      <c r="C4" s="61" t="s">
        <v>0</v>
      </c>
      <c r="D4" s="30" t="s">
        <v>1</v>
      </c>
      <c r="E4" s="31" t="s">
        <v>181</v>
      </c>
      <c r="F4" s="31" t="s">
        <v>182</v>
      </c>
      <c r="G4" s="30" t="s">
        <v>183</v>
      </c>
      <c r="H4" s="30" t="s">
        <v>184</v>
      </c>
      <c r="I4" s="30" t="s">
        <v>185</v>
      </c>
    </row>
    <row r="5" spans="1:9" x14ac:dyDescent="0.2">
      <c r="A5" s="60">
        <v>1</v>
      </c>
      <c r="B5" s="8" t="s">
        <v>228</v>
      </c>
      <c r="C5" s="62" t="s">
        <v>2</v>
      </c>
      <c r="D5" s="7"/>
      <c r="E5" s="8"/>
      <c r="F5" s="4"/>
      <c r="G5" s="4"/>
      <c r="H5" s="4"/>
      <c r="I5" s="5"/>
    </row>
    <row r="6" spans="1:9" x14ac:dyDescent="0.2">
      <c r="A6" s="25">
        <v>1.1000000000000001</v>
      </c>
      <c r="B6" s="4">
        <v>1</v>
      </c>
      <c r="C6" s="63" t="s">
        <v>153</v>
      </c>
      <c r="D6" s="10" t="s">
        <v>96</v>
      </c>
      <c r="E6" s="4">
        <v>14</v>
      </c>
      <c r="F6" s="4"/>
      <c r="G6" s="4">
        <f t="shared" ref="G6:G69" si="0">F6*18%</f>
        <v>0</v>
      </c>
      <c r="H6" s="4">
        <f t="shared" ref="H6:H69" si="1">F6+G6</f>
        <v>0</v>
      </c>
      <c r="I6" s="5">
        <f t="shared" ref="I6:I69" si="2">E6*H6</f>
        <v>0</v>
      </c>
    </row>
    <row r="7" spans="1:9" x14ac:dyDescent="0.2">
      <c r="A7" s="25">
        <v>1.2</v>
      </c>
      <c r="B7" s="4">
        <f>B6+1</f>
        <v>2</v>
      </c>
      <c r="C7" s="63" t="s">
        <v>154</v>
      </c>
      <c r="D7" s="10" t="s">
        <v>96</v>
      </c>
      <c r="E7" s="4">
        <v>84</v>
      </c>
      <c r="F7" s="4"/>
      <c r="G7" s="4">
        <f t="shared" si="0"/>
        <v>0</v>
      </c>
      <c r="H7" s="4">
        <f t="shared" si="1"/>
        <v>0</v>
      </c>
      <c r="I7" s="5">
        <f t="shared" si="2"/>
        <v>0</v>
      </c>
    </row>
    <row r="8" spans="1:9" x14ac:dyDescent="0.2">
      <c r="A8" s="25">
        <v>1.3</v>
      </c>
      <c r="B8" s="4">
        <f>B7+1</f>
        <v>3</v>
      </c>
      <c r="C8" s="63" t="s">
        <v>155</v>
      </c>
      <c r="D8" s="10" t="s">
        <v>96</v>
      </c>
      <c r="E8" s="4">
        <v>200</v>
      </c>
      <c r="F8" s="4"/>
      <c r="G8" s="4">
        <f t="shared" si="0"/>
        <v>0</v>
      </c>
      <c r="H8" s="4">
        <f t="shared" si="1"/>
        <v>0</v>
      </c>
      <c r="I8" s="5">
        <f t="shared" si="2"/>
        <v>0</v>
      </c>
    </row>
    <row r="9" spans="1:9" x14ac:dyDescent="0.2">
      <c r="A9" s="60">
        <v>2</v>
      </c>
      <c r="B9" s="8" t="s">
        <v>229</v>
      </c>
      <c r="C9" s="62" t="s">
        <v>3</v>
      </c>
      <c r="D9" s="10"/>
      <c r="E9" s="4"/>
      <c r="F9" s="4"/>
      <c r="G9" s="4"/>
      <c r="H9" s="4"/>
      <c r="I9" s="5"/>
    </row>
    <row r="10" spans="1:9" x14ac:dyDescent="0.2">
      <c r="A10" s="25">
        <v>2.1</v>
      </c>
      <c r="B10" s="4">
        <f>B8+1</f>
        <v>4</v>
      </c>
      <c r="C10" s="64" t="s">
        <v>156</v>
      </c>
      <c r="D10" s="14" t="s">
        <v>95</v>
      </c>
      <c r="E10" s="4">
        <v>43280</v>
      </c>
      <c r="F10" s="4"/>
      <c r="G10" s="4">
        <f t="shared" si="0"/>
        <v>0</v>
      </c>
      <c r="H10" s="4">
        <f t="shared" si="1"/>
        <v>0</v>
      </c>
      <c r="I10" s="5">
        <f t="shared" si="2"/>
        <v>0</v>
      </c>
    </row>
    <row r="11" spans="1:9" x14ac:dyDescent="0.2">
      <c r="A11" s="25">
        <v>2.2000000000000002</v>
      </c>
      <c r="B11" s="4">
        <f>B10+1</f>
        <v>5</v>
      </c>
      <c r="C11" s="64" t="s">
        <v>157</v>
      </c>
      <c r="D11" s="14" t="s">
        <v>95</v>
      </c>
      <c r="E11" s="4">
        <v>1855.56</v>
      </c>
      <c r="F11" s="4"/>
      <c r="G11" s="4">
        <f t="shared" si="0"/>
        <v>0</v>
      </c>
      <c r="H11" s="4">
        <f t="shared" si="1"/>
        <v>0</v>
      </c>
      <c r="I11" s="5">
        <f t="shared" si="2"/>
        <v>0</v>
      </c>
    </row>
    <row r="12" spans="1:9" x14ac:dyDescent="0.2">
      <c r="A12" s="25">
        <v>2.2999999999999998</v>
      </c>
      <c r="B12" s="4">
        <f>B11+1</f>
        <v>6</v>
      </c>
      <c r="C12" s="65" t="s">
        <v>158</v>
      </c>
      <c r="D12" s="14" t="s">
        <v>95</v>
      </c>
      <c r="E12" s="4">
        <f>47580+1560</f>
        <v>49140</v>
      </c>
      <c r="F12" s="4"/>
      <c r="G12" s="4">
        <f t="shared" si="0"/>
        <v>0</v>
      </c>
      <c r="H12" s="4">
        <f t="shared" si="1"/>
        <v>0</v>
      </c>
      <c r="I12" s="5">
        <f t="shared" si="2"/>
        <v>0</v>
      </c>
    </row>
    <row r="13" spans="1:9" ht="15" x14ac:dyDescent="0.25">
      <c r="A13" s="25">
        <v>2.4</v>
      </c>
      <c r="B13" s="4">
        <f>B12+1</f>
        <v>7</v>
      </c>
      <c r="C13" s="64" t="s">
        <v>159</v>
      </c>
      <c r="D13" s="14" t="s">
        <v>95</v>
      </c>
      <c r="E13" s="52">
        <v>9150</v>
      </c>
      <c r="F13" s="4"/>
      <c r="G13" s="4">
        <f t="shared" si="0"/>
        <v>0</v>
      </c>
      <c r="H13" s="4">
        <f t="shared" si="1"/>
        <v>0</v>
      </c>
      <c r="I13" s="5">
        <f t="shared" si="2"/>
        <v>0</v>
      </c>
    </row>
    <row r="14" spans="1:9" x14ac:dyDescent="0.2">
      <c r="A14" s="25">
        <v>3</v>
      </c>
      <c r="B14" s="8" t="s">
        <v>230</v>
      </c>
      <c r="C14" s="62" t="s">
        <v>4</v>
      </c>
      <c r="D14" s="7"/>
      <c r="E14" s="8"/>
      <c r="F14" s="4"/>
      <c r="G14" s="4"/>
      <c r="H14" s="4"/>
      <c r="I14" s="5"/>
    </row>
    <row r="15" spans="1:9" x14ac:dyDescent="0.2">
      <c r="A15" s="25">
        <v>3.1</v>
      </c>
      <c r="B15" s="4">
        <f>B13+1</f>
        <v>8</v>
      </c>
      <c r="C15" s="64" t="s">
        <v>5</v>
      </c>
      <c r="D15" s="10" t="s">
        <v>96</v>
      </c>
      <c r="E15" s="4">
        <v>9</v>
      </c>
      <c r="F15" s="4"/>
      <c r="G15" s="4">
        <f t="shared" si="0"/>
        <v>0</v>
      </c>
      <c r="H15" s="4">
        <f t="shared" si="1"/>
        <v>0</v>
      </c>
      <c r="I15" s="5">
        <f t="shared" si="2"/>
        <v>0</v>
      </c>
    </row>
    <row r="16" spans="1:9" x14ac:dyDescent="0.2">
      <c r="A16" s="25">
        <v>3.19</v>
      </c>
      <c r="B16" s="4">
        <f>B15+1</f>
        <v>9</v>
      </c>
      <c r="C16" s="64" t="s">
        <v>23</v>
      </c>
      <c r="D16" s="10" t="s">
        <v>96</v>
      </c>
      <c r="E16" s="4">
        <v>13</v>
      </c>
      <c r="F16" s="4"/>
      <c r="G16" s="4">
        <f t="shared" si="0"/>
        <v>0</v>
      </c>
      <c r="H16" s="4">
        <f t="shared" si="1"/>
        <v>0</v>
      </c>
      <c r="I16" s="5">
        <f t="shared" si="2"/>
        <v>0</v>
      </c>
    </row>
    <row r="17" spans="1:9" x14ac:dyDescent="0.2">
      <c r="A17" s="50">
        <v>3.2</v>
      </c>
      <c r="B17" s="4">
        <f>B16+1</f>
        <v>10</v>
      </c>
      <c r="C17" s="64" t="s">
        <v>24</v>
      </c>
      <c r="D17" s="10" t="s">
        <v>96</v>
      </c>
      <c r="E17" s="4">
        <v>2</v>
      </c>
      <c r="F17" s="4"/>
      <c r="G17" s="4">
        <f t="shared" si="0"/>
        <v>0</v>
      </c>
      <c r="H17" s="4">
        <f t="shared" si="1"/>
        <v>0</v>
      </c>
      <c r="I17" s="5">
        <f t="shared" si="2"/>
        <v>0</v>
      </c>
    </row>
    <row r="18" spans="1:9" x14ac:dyDescent="0.2">
      <c r="A18" s="25">
        <v>3.2</v>
      </c>
      <c r="B18" s="4">
        <f t="shared" ref="B18:B34" si="3">B17+1</f>
        <v>11</v>
      </c>
      <c r="C18" s="64" t="s">
        <v>6</v>
      </c>
      <c r="D18" s="10" t="s">
        <v>96</v>
      </c>
      <c r="E18" s="4">
        <v>11</v>
      </c>
      <c r="F18" s="4"/>
      <c r="G18" s="4">
        <f t="shared" si="0"/>
        <v>0</v>
      </c>
      <c r="H18" s="4">
        <f t="shared" si="1"/>
        <v>0</v>
      </c>
      <c r="I18" s="5">
        <f t="shared" si="2"/>
        <v>0</v>
      </c>
    </row>
    <row r="19" spans="1:9" x14ac:dyDescent="0.2">
      <c r="A19" s="25">
        <v>3.3</v>
      </c>
      <c r="B19" s="4">
        <f t="shared" si="3"/>
        <v>12</v>
      </c>
      <c r="C19" s="64" t="s">
        <v>7</v>
      </c>
      <c r="D19" s="10" t="s">
        <v>96</v>
      </c>
      <c r="E19" s="4">
        <v>11</v>
      </c>
      <c r="F19" s="4"/>
      <c r="G19" s="4">
        <f t="shared" si="0"/>
        <v>0</v>
      </c>
      <c r="H19" s="4">
        <f t="shared" si="1"/>
        <v>0</v>
      </c>
      <c r="I19" s="5">
        <f t="shared" si="2"/>
        <v>0</v>
      </c>
    </row>
    <row r="20" spans="1:9" x14ac:dyDescent="0.2">
      <c r="A20" s="25">
        <v>3.4</v>
      </c>
      <c r="B20" s="4">
        <f t="shared" si="3"/>
        <v>13</v>
      </c>
      <c r="C20" s="64" t="s">
        <v>8</v>
      </c>
      <c r="D20" s="10" t="s">
        <v>116</v>
      </c>
      <c r="E20" s="4">
        <v>11</v>
      </c>
      <c r="F20" s="4"/>
      <c r="G20" s="4">
        <f t="shared" si="0"/>
        <v>0</v>
      </c>
      <c r="H20" s="4">
        <f t="shared" si="1"/>
        <v>0</v>
      </c>
      <c r="I20" s="5">
        <f t="shared" si="2"/>
        <v>0</v>
      </c>
    </row>
    <row r="21" spans="1:9" x14ac:dyDescent="0.2">
      <c r="A21" s="25">
        <v>3.5</v>
      </c>
      <c r="B21" s="4">
        <f t="shared" si="3"/>
        <v>14</v>
      </c>
      <c r="C21" s="64" t="s">
        <v>9</v>
      </c>
      <c r="D21" s="10" t="s">
        <v>96</v>
      </c>
      <c r="E21" s="4">
        <v>352</v>
      </c>
      <c r="F21" s="4"/>
      <c r="G21" s="4">
        <f t="shared" si="0"/>
        <v>0</v>
      </c>
      <c r="H21" s="4">
        <f t="shared" si="1"/>
        <v>0</v>
      </c>
      <c r="I21" s="5">
        <f t="shared" si="2"/>
        <v>0</v>
      </c>
    </row>
    <row r="22" spans="1:9" x14ac:dyDescent="0.2">
      <c r="A22" s="25">
        <v>3.6</v>
      </c>
      <c r="B22" s="4">
        <f t="shared" si="3"/>
        <v>15</v>
      </c>
      <c r="C22" s="64" t="s">
        <v>10</v>
      </c>
      <c r="D22" s="10" t="s">
        <v>96</v>
      </c>
      <c r="E22" s="4">
        <v>176</v>
      </c>
      <c r="F22" s="4"/>
      <c r="G22" s="4">
        <f t="shared" si="0"/>
        <v>0</v>
      </c>
      <c r="H22" s="4">
        <f t="shared" si="1"/>
        <v>0</v>
      </c>
      <c r="I22" s="5">
        <f t="shared" si="2"/>
        <v>0</v>
      </c>
    </row>
    <row r="23" spans="1:9" x14ac:dyDescent="0.2">
      <c r="A23" s="25">
        <v>3.7</v>
      </c>
      <c r="B23" s="4">
        <f t="shared" si="3"/>
        <v>16</v>
      </c>
      <c r="C23" s="64" t="s">
        <v>11</v>
      </c>
      <c r="D23" s="10" t="s">
        <v>96</v>
      </c>
      <c r="E23" s="4">
        <v>11</v>
      </c>
      <c r="F23" s="4"/>
      <c r="G23" s="4">
        <f t="shared" si="0"/>
        <v>0</v>
      </c>
      <c r="H23" s="4">
        <f t="shared" si="1"/>
        <v>0</v>
      </c>
      <c r="I23" s="5">
        <f t="shared" si="2"/>
        <v>0</v>
      </c>
    </row>
    <row r="24" spans="1:9" x14ac:dyDescent="0.2">
      <c r="A24" s="25">
        <v>3.8</v>
      </c>
      <c r="B24" s="4">
        <f t="shared" si="3"/>
        <v>17</v>
      </c>
      <c r="C24" s="64" t="s">
        <v>12</v>
      </c>
      <c r="D24" s="10" t="s">
        <v>96</v>
      </c>
      <c r="E24" s="4">
        <v>11</v>
      </c>
      <c r="F24" s="4"/>
      <c r="G24" s="4">
        <f t="shared" si="0"/>
        <v>0</v>
      </c>
      <c r="H24" s="4">
        <f t="shared" si="1"/>
        <v>0</v>
      </c>
      <c r="I24" s="5">
        <f t="shared" si="2"/>
        <v>0</v>
      </c>
    </row>
    <row r="25" spans="1:9" x14ac:dyDescent="0.2">
      <c r="A25" s="25">
        <v>3.9</v>
      </c>
      <c r="B25" s="4">
        <f t="shared" si="3"/>
        <v>18</v>
      </c>
      <c r="C25" s="64" t="s">
        <v>13</v>
      </c>
      <c r="D25" s="10" t="s">
        <v>96</v>
      </c>
      <c r="E25" s="4">
        <v>11</v>
      </c>
      <c r="F25" s="4"/>
      <c r="G25" s="4">
        <f t="shared" si="0"/>
        <v>0</v>
      </c>
      <c r="H25" s="4">
        <f t="shared" si="1"/>
        <v>0</v>
      </c>
      <c r="I25" s="5">
        <f t="shared" si="2"/>
        <v>0</v>
      </c>
    </row>
    <row r="26" spans="1:9" ht="28.5" x14ac:dyDescent="0.2">
      <c r="A26" s="50">
        <v>3.1</v>
      </c>
      <c r="B26" s="4">
        <f t="shared" si="3"/>
        <v>19</v>
      </c>
      <c r="C26" s="64" t="s">
        <v>14</v>
      </c>
      <c r="D26" s="10" t="s">
        <v>95</v>
      </c>
      <c r="E26" s="4">
        <v>440</v>
      </c>
      <c r="F26" s="4"/>
      <c r="G26" s="4">
        <f t="shared" si="0"/>
        <v>0</v>
      </c>
      <c r="H26" s="4">
        <f t="shared" si="1"/>
        <v>0</v>
      </c>
      <c r="I26" s="5">
        <f t="shared" si="2"/>
        <v>0</v>
      </c>
    </row>
    <row r="27" spans="1:9" ht="28.5" x14ac:dyDescent="0.2">
      <c r="A27" s="25">
        <v>3.11</v>
      </c>
      <c r="B27" s="4">
        <f>B26+1</f>
        <v>20</v>
      </c>
      <c r="C27" s="64" t="s">
        <v>15</v>
      </c>
      <c r="D27" s="10" t="s">
        <v>95</v>
      </c>
      <c r="E27" s="4">
        <v>440</v>
      </c>
      <c r="F27" s="4"/>
      <c r="G27" s="4">
        <f t="shared" si="0"/>
        <v>0</v>
      </c>
      <c r="H27" s="4">
        <f t="shared" si="1"/>
        <v>0</v>
      </c>
      <c r="I27" s="5">
        <f t="shared" si="2"/>
        <v>0</v>
      </c>
    </row>
    <row r="28" spans="1:9" ht="28.5" x14ac:dyDescent="0.2">
      <c r="A28" s="50">
        <v>3.12</v>
      </c>
      <c r="B28" s="4">
        <f t="shared" si="3"/>
        <v>21</v>
      </c>
      <c r="C28" s="64" t="s">
        <v>16</v>
      </c>
      <c r="D28" s="10" t="s">
        <v>95</v>
      </c>
      <c r="E28" s="4">
        <v>440</v>
      </c>
      <c r="F28" s="4"/>
      <c r="G28" s="4">
        <f t="shared" si="0"/>
        <v>0</v>
      </c>
      <c r="H28" s="4">
        <f t="shared" si="1"/>
        <v>0</v>
      </c>
      <c r="I28" s="5">
        <f t="shared" si="2"/>
        <v>0</v>
      </c>
    </row>
    <row r="29" spans="1:9" x14ac:dyDescent="0.2">
      <c r="A29" s="25">
        <v>3.13</v>
      </c>
      <c r="B29" s="4">
        <f t="shared" si="3"/>
        <v>22</v>
      </c>
      <c r="C29" s="64" t="s">
        <v>17</v>
      </c>
      <c r="D29" s="10" t="s">
        <v>95</v>
      </c>
      <c r="E29" s="4">
        <v>220</v>
      </c>
      <c r="F29" s="4"/>
      <c r="G29" s="4">
        <f t="shared" si="0"/>
        <v>0</v>
      </c>
      <c r="H29" s="4">
        <f t="shared" si="1"/>
        <v>0</v>
      </c>
      <c r="I29" s="5">
        <f t="shared" si="2"/>
        <v>0</v>
      </c>
    </row>
    <row r="30" spans="1:9" x14ac:dyDescent="0.2">
      <c r="A30" s="50">
        <v>3.14</v>
      </c>
      <c r="B30" s="4">
        <f t="shared" si="3"/>
        <v>23</v>
      </c>
      <c r="C30" s="64" t="s">
        <v>18</v>
      </c>
      <c r="D30" s="10" t="s">
        <v>95</v>
      </c>
      <c r="E30" s="4">
        <v>110</v>
      </c>
      <c r="F30" s="4"/>
      <c r="G30" s="4">
        <f t="shared" si="0"/>
        <v>0</v>
      </c>
      <c r="H30" s="4">
        <f t="shared" si="1"/>
        <v>0</v>
      </c>
      <c r="I30" s="5">
        <f t="shared" si="2"/>
        <v>0</v>
      </c>
    </row>
    <row r="31" spans="1:9" x14ac:dyDescent="0.2">
      <c r="A31" s="25">
        <v>3.15</v>
      </c>
      <c r="B31" s="4">
        <f t="shared" si="3"/>
        <v>24</v>
      </c>
      <c r="C31" s="64" t="s">
        <v>19</v>
      </c>
      <c r="D31" s="10" t="s">
        <v>95</v>
      </c>
      <c r="E31" s="4">
        <v>220</v>
      </c>
      <c r="F31" s="4"/>
      <c r="G31" s="4">
        <f t="shared" si="0"/>
        <v>0</v>
      </c>
      <c r="H31" s="4">
        <f t="shared" si="1"/>
        <v>0</v>
      </c>
      <c r="I31" s="5">
        <f t="shared" si="2"/>
        <v>0</v>
      </c>
    </row>
    <row r="32" spans="1:9" x14ac:dyDescent="0.2">
      <c r="A32" s="50">
        <v>3.16</v>
      </c>
      <c r="B32" s="4">
        <f t="shared" si="3"/>
        <v>25</v>
      </c>
      <c r="C32" s="64" t="s">
        <v>20</v>
      </c>
      <c r="D32" s="10" t="s">
        <v>95</v>
      </c>
      <c r="E32" s="4">
        <v>220</v>
      </c>
      <c r="F32" s="4"/>
      <c r="G32" s="4">
        <f t="shared" si="0"/>
        <v>0</v>
      </c>
      <c r="H32" s="4">
        <f t="shared" si="1"/>
        <v>0</v>
      </c>
      <c r="I32" s="5">
        <f t="shared" si="2"/>
        <v>0</v>
      </c>
    </row>
    <row r="33" spans="1:9" x14ac:dyDescent="0.2">
      <c r="A33" s="25">
        <v>3.17</v>
      </c>
      <c r="B33" s="4">
        <f t="shared" si="3"/>
        <v>26</v>
      </c>
      <c r="C33" s="64" t="s">
        <v>21</v>
      </c>
      <c r="D33" s="10" t="s">
        <v>95</v>
      </c>
      <c r="E33" s="4">
        <v>220</v>
      </c>
      <c r="F33" s="4"/>
      <c r="G33" s="4">
        <f t="shared" si="0"/>
        <v>0</v>
      </c>
      <c r="H33" s="4">
        <f t="shared" si="1"/>
        <v>0</v>
      </c>
      <c r="I33" s="5">
        <f t="shared" si="2"/>
        <v>0</v>
      </c>
    </row>
    <row r="34" spans="1:9" x14ac:dyDescent="0.2">
      <c r="A34" s="50">
        <v>3.18</v>
      </c>
      <c r="B34" s="4">
        <f t="shared" si="3"/>
        <v>27</v>
      </c>
      <c r="C34" s="64" t="s">
        <v>22</v>
      </c>
      <c r="D34" s="10" t="s">
        <v>96</v>
      </c>
      <c r="E34" s="4">
        <v>22</v>
      </c>
      <c r="F34" s="4"/>
      <c r="G34" s="4">
        <f t="shared" si="0"/>
        <v>0</v>
      </c>
      <c r="H34" s="4">
        <f t="shared" si="1"/>
        <v>0</v>
      </c>
      <c r="I34" s="5">
        <f t="shared" si="2"/>
        <v>0</v>
      </c>
    </row>
    <row r="35" spans="1:9" x14ac:dyDescent="0.2">
      <c r="A35" s="25">
        <v>4</v>
      </c>
      <c r="B35" s="8" t="s">
        <v>231</v>
      </c>
      <c r="C35" s="62" t="s">
        <v>25</v>
      </c>
      <c r="D35" s="10"/>
      <c r="E35" s="4"/>
      <c r="F35" s="4"/>
      <c r="G35" s="4"/>
      <c r="H35" s="4"/>
      <c r="I35" s="5"/>
    </row>
    <row r="36" spans="1:9" x14ac:dyDescent="0.2">
      <c r="A36" s="25">
        <v>4.0999999999999996</v>
      </c>
      <c r="B36" s="4">
        <f>B34+1</f>
        <v>28</v>
      </c>
      <c r="C36" s="64" t="s">
        <v>195</v>
      </c>
      <c r="D36" s="14" t="s">
        <v>96</v>
      </c>
      <c r="E36" s="4">
        <v>52</v>
      </c>
      <c r="F36" s="4"/>
      <c r="G36" s="4">
        <f t="shared" si="0"/>
        <v>0</v>
      </c>
      <c r="H36" s="4">
        <f t="shared" si="1"/>
        <v>0</v>
      </c>
      <c r="I36" s="5">
        <f t="shared" si="2"/>
        <v>0</v>
      </c>
    </row>
    <row r="37" spans="1:9" x14ac:dyDescent="0.2">
      <c r="A37" s="25">
        <v>4.2</v>
      </c>
      <c r="B37" s="4">
        <f>B36+1</f>
        <v>29</v>
      </c>
      <c r="C37" s="64" t="s">
        <v>160</v>
      </c>
      <c r="D37" s="14" t="s">
        <v>96</v>
      </c>
      <c r="E37" s="4">
        <v>46</v>
      </c>
      <c r="F37" s="4"/>
      <c r="G37" s="4">
        <f t="shared" si="0"/>
        <v>0</v>
      </c>
      <c r="H37" s="4">
        <f t="shared" si="1"/>
        <v>0</v>
      </c>
      <c r="I37" s="5">
        <f t="shared" si="2"/>
        <v>0</v>
      </c>
    </row>
    <row r="38" spans="1:9" x14ac:dyDescent="0.2">
      <c r="A38" s="25">
        <v>4.3</v>
      </c>
      <c r="B38" s="4">
        <f t="shared" ref="B38:B61" si="4">B37+1</f>
        <v>30</v>
      </c>
      <c r="C38" s="64" t="s">
        <v>161</v>
      </c>
      <c r="D38" s="14" t="s">
        <v>96</v>
      </c>
      <c r="E38" s="4">
        <v>30</v>
      </c>
      <c r="F38" s="4"/>
      <c r="G38" s="4">
        <f t="shared" si="0"/>
        <v>0</v>
      </c>
      <c r="H38" s="4">
        <f t="shared" si="1"/>
        <v>0</v>
      </c>
      <c r="I38" s="5">
        <f t="shared" si="2"/>
        <v>0</v>
      </c>
    </row>
    <row r="39" spans="1:9" x14ac:dyDescent="0.2">
      <c r="A39" s="25">
        <v>4.4000000000000004</v>
      </c>
      <c r="B39" s="4">
        <f t="shared" si="4"/>
        <v>31</v>
      </c>
      <c r="C39" s="64" t="s">
        <v>26</v>
      </c>
      <c r="D39" s="14" t="s">
        <v>96</v>
      </c>
      <c r="E39" s="4">
        <v>96</v>
      </c>
      <c r="F39" s="4"/>
      <c r="G39" s="4">
        <f t="shared" si="0"/>
        <v>0</v>
      </c>
      <c r="H39" s="4">
        <f t="shared" si="1"/>
        <v>0</v>
      </c>
      <c r="I39" s="5">
        <f t="shared" si="2"/>
        <v>0</v>
      </c>
    </row>
    <row r="40" spans="1:9" x14ac:dyDescent="0.2">
      <c r="A40" s="25">
        <v>4.5</v>
      </c>
      <c r="B40" s="4">
        <f t="shared" si="4"/>
        <v>32</v>
      </c>
      <c r="C40" s="64" t="s">
        <v>27</v>
      </c>
      <c r="D40" s="14" t="s">
        <v>96</v>
      </c>
      <c r="E40" s="4">
        <v>190</v>
      </c>
      <c r="F40" s="4"/>
      <c r="G40" s="4">
        <f t="shared" si="0"/>
        <v>0</v>
      </c>
      <c r="H40" s="4">
        <f t="shared" si="1"/>
        <v>0</v>
      </c>
      <c r="I40" s="5">
        <f t="shared" si="2"/>
        <v>0</v>
      </c>
    </row>
    <row r="41" spans="1:9" x14ac:dyDescent="0.2">
      <c r="A41" s="25">
        <v>4.5999999999999996</v>
      </c>
      <c r="B41" s="4">
        <f t="shared" si="4"/>
        <v>33</v>
      </c>
      <c r="C41" s="64" t="s">
        <v>28</v>
      </c>
      <c r="D41" s="14" t="s">
        <v>96</v>
      </c>
      <c r="E41" s="4">
        <v>40</v>
      </c>
      <c r="F41" s="4"/>
      <c r="G41" s="4">
        <f t="shared" si="0"/>
        <v>0</v>
      </c>
      <c r="H41" s="4">
        <f t="shared" si="1"/>
        <v>0</v>
      </c>
      <c r="I41" s="5">
        <f t="shared" si="2"/>
        <v>0</v>
      </c>
    </row>
    <row r="42" spans="1:9" x14ac:dyDescent="0.2">
      <c r="A42" s="25">
        <v>5</v>
      </c>
      <c r="B42" s="8" t="s">
        <v>232</v>
      </c>
      <c r="C42" s="62" t="s">
        <v>29</v>
      </c>
      <c r="D42" s="10"/>
      <c r="E42" s="4"/>
      <c r="F42" s="4"/>
      <c r="G42" s="4"/>
      <c r="H42" s="4"/>
      <c r="I42" s="5"/>
    </row>
    <row r="43" spans="1:9" x14ac:dyDescent="0.2">
      <c r="A43" s="25">
        <v>5.0999999999999996</v>
      </c>
      <c r="B43" s="4">
        <f>B41+1</f>
        <v>34</v>
      </c>
      <c r="C43" s="63" t="s">
        <v>164</v>
      </c>
      <c r="D43" s="10" t="s">
        <v>96</v>
      </c>
      <c r="E43" s="4">
        <v>252</v>
      </c>
      <c r="F43" s="4"/>
      <c r="G43" s="4">
        <f t="shared" si="0"/>
        <v>0</v>
      </c>
      <c r="H43" s="4">
        <f t="shared" si="1"/>
        <v>0</v>
      </c>
      <c r="I43" s="5">
        <f t="shared" si="2"/>
        <v>0</v>
      </c>
    </row>
    <row r="44" spans="1:9" x14ac:dyDescent="0.2">
      <c r="A44" s="25">
        <v>5.2</v>
      </c>
      <c r="B44" s="4">
        <f t="shared" si="4"/>
        <v>35</v>
      </c>
      <c r="C44" s="64" t="s">
        <v>163</v>
      </c>
      <c r="D44" s="10" t="s">
        <v>96</v>
      </c>
      <c r="E44" s="4">
        <v>171.2</v>
      </c>
      <c r="F44" s="4"/>
      <c r="G44" s="4">
        <f t="shared" si="0"/>
        <v>0</v>
      </c>
      <c r="H44" s="4">
        <f t="shared" si="1"/>
        <v>0</v>
      </c>
      <c r="I44" s="5">
        <f t="shared" si="2"/>
        <v>0</v>
      </c>
    </row>
    <row r="45" spans="1:9" x14ac:dyDescent="0.2">
      <c r="A45" s="25">
        <v>5.3</v>
      </c>
      <c r="B45" s="4">
        <f t="shared" si="4"/>
        <v>36</v>
      </c>
      <c r="C45" s="63" t="s">
        <v>165</v>
      </c>
      <c r="D45" s="10" t="s">
        <v>96</v>
      </c>
      <c r="E45" s="4">
        <v>528</v>
      </c>
      <c r="F45" s="4"/>
      <c r="G45" s="4">
        <f t="shared" si="0"/>
        <v>0</v>
      </c>
      <c r="H45" s="4">
        <f t="shared" si="1"/>
        <v>0</v>
      </c>
      <c r="I45" s="5">
        <f t="shared" si="2"/>
        <v>0</v>
      </c>
    </row>
    <row r="46" spans="1:9" x14ac:dyDescent="0.2">
      <c r="A46" s="25">
        <v>5.4</v>
      </c>
      <c r="B46" s="4">
        <f t="shared" si="4"/>
        <v>37</v>
      </c>
      <c r="C46" s="64" t="s">
        <v>65</v>
      </c>
      <c r="D46" s="10" t="s">
        <v>96</v>
      </c>
      <c r="E46" s="4">
        <v>30</v>
      </c>
      <c r="F46" s="4"/>
      <c r="G46" s="4">
        <f t="shared" si="0"/>
        <v>0</v>
      </c>
      <c r="H46" s="4">
        <f t="shared" si="1"/>
        <v>0</v>
      </c>
      <c r="I46" s="5">
        <f t="shared" si="2"/>
        <v>0</v>
      </c>
    </row>
    <row r="47" spans="1:9" x14ac:dyDescent="0.2">
      <c r="A47" s="25">
        <v>5.5</v>
      </c>
      <c r="B47" s="4">
        <f t="shared" si="4"/>
        <v>38</v>
      </c>
      <c r="C47" s="64" t="s">
        <v>66</v>
      </c>
      <c r="D47" s="10" t="s">
        <v>96</v>
      </c>
      <c r="E47" s="4">
        <v>30</v>
      </c>
      <c r="F47" s="4"/>
      <c r="G47" s="4">
        <f t="shared" si="0"/>
        <v>0</v>
      </c>
      <c r="H47" s="4">
        <f t="shared" si="1"/>
        <v>0</v>
      </c>
      <c r="I47" s="5">
        <f t="shared" si="2"/>
        <v>0</v>
      </c>
    </row>
    <row r="48" spans="1:9" x14ac:dyDescent="0.2">
      <c r="A48" s="25">
        <v>5.6</v>
      </c>
      <c r="B48" s="4">
        <f t="shared" si="4"/>
        <v>39</v>
      </c>
      <c r="C48" s="64" t="s">
        <v>63</v>
      </c>
      <c r="D48" s="10" t="s">
        <v>105</v>
      </c>
      <c r="E48" s="4">
        <v>5102.3239999999996</v>
      </c>
      <c r="F48" s="4"/>
      <c r="G48" s="4">
        <f t="shared" si="0"/>
        <v>0</v>
      </c>
      <c r="H48" s="4">
        <f t="shared" si="1"/>
        <v>0</v>
      </c>
      <c r="I48" s="5">
        <f t="shared" si="2"/>
        <v>0</v>
      </c>
    </row>
    <row r="49" spans="1:9" x14ac:dyDescent="0.2">
      <c r="A49" s="25">
        <v>5.7</v>
      </c>
      <c r="B49" s="4">
        <f t="shared" si="4"/>
        <v>40</v>
      </c>
      <c r="C49" s="64" t="s">
        <v>64</v>
      </c>
      <c r="D49" s="10" t="s">
        <v>109</v>
      </c>
      <c r="E49" s="4">
        <v>72</v>
      </c>
      <c r="F49" s="4"/>
      <c r="G49" s="4">
        <f t="shared" si="0"/>
        <v>0</v>
      </c>
      <c r="H49" s="4">
        <f t="shared" si="1"/>
        <v>0</v>
      </c>
      <c r="I49" s="5">
        <f t="shared" si="2"/>
        <v>0</v>
      </c>
    </row>
    <row r="50" spans="1:9" x14ac:dyDescent="0.2">
      <c r="A50" s="25">
        <v>5.8</v>
      </c>
      <c r="B50" s="4">
        <f t="shared" si="4"/>
        <v>41</v>
      </c>
      <c r="C50" s="64" t="s">
        <v>67</v>
      </c>
      <c r="D50" s="10" t="s">
        <v>96</v>
      </c>
      <c r="E50" s="4">
        <v>45</v>
      </c>
      <c r="F50" s="4"/>
      <c r="G50" s="4">
        <f t="shared" si="0"/>
        <v>0</v>
      </c>
      <c r="H50" s="4">
        <f t="shared" si="1"/>
        <v>0</v>
      </c>
      <c r="I50" s="5">
        <f t="shared" si="2"/>
        <v>0</v>
      </c>
    </row>
    <row r="51" spans="1:9" x14ac:dyDescent="0.2">
      <c r="A51" s="25">
        <v>5.9</v>
      </c>
      <c r="B51" s="4">
        <f t="shared" si="4"/>
        <v>42</v>
      </c>
      <c r="C51" s="64" t="s">
        <v>30</v>
      </c>
      <c r="D51" s="10" t="s">
        <v>109</v>
      </c>
      <c r="E51" s="4">
        <v>126</v>
      </c>
      <c r="F51" s="4"/>
      <c r="G51" s="4">
        <f t="shared" si="0"/>
        <v>0</v>
      </c>
      <c r="H51" s="4">
        <f t="shared" si="1"/>
        <v>0</v>
      </c>
      <c r="I51" s="5">
        <f t="shared" si="2"/>
        <v>0</v>
      </c>
    </row>
    <row r="52" spans="1:9" x14ac:dyDescent="0.2">
      <c r="A52" s="50">
        <v>5.0999999999999996</v>
      </c>
      <c r="B52" s="4">
        <f t="shared" si="4"/>
        <v>43</v>
      </c>
      <c r="C52" s="63" t="s">
        <v>170</v>
      </c>
      <c r="D52" s="10" t="s">
        <v>108</v>
      </c>
      <c r="E52" s="4">
        <v>252</v>
      </c>
      <c r="F52" s="4"/>
      <c r="G52" s="4">
        <f t="shared" si="0"/>
        <v>0</v>
      </c>
      <c r="H52" s="4">
        <f t="shared" si="1"/>
        <v>0</v>
      </c>
      <c r="I52" s="5">
        <f t="shared" si="2"/>
        <v>0</v>
      </c>
    </row>
    <row r="53" spans="1:9" x14ac:dyDescent="0.2">
      <c r="A53" s="25">
        <v>5.1100000000000003</v>
      </c>
      <c r="B53" s="4">
        <f t="shared" si="4"/>
        <v>44</v>
      </c>
      <c r="C53" s="63" t="s">
        <v>31</v>
      </c>
      <c r="D53" s="10" t="s">
        <v>109</v>
      </c>
      <c r="E53" s="4">
        <v>252</v>
      </c>
      <c r="F53" s="4"/>
      <c r="G53" s="4">
        <f t="shared" si="0"/>
        <v>0</v>
      </c>
      <c r="H53" s="4">
        <f t="shared" si="1"/>
        <v>0</v>
      </c>
      <c r="I53" s="5">
        <f t="shared" si="2"/>
        <v>0</v>
      </c>
    </row>
    <row r="54" spans="1:9" x14ac:dyDescent="0.2">
      <c r="A54" s="50">
        <v>5.12</v>
      </c>
      <c r="B54" s="4">
        <f t="shared" si="4"/>
        <v>45</v>
      </c>
      <c r="C54" s="64" t="s">
        <v>32</v>
      </c>
      <c r="D54" s="10" t="s">
        <v>109</v>
      </c>
      <c r="E54" s="4">
        <v>1069</v>
      </c>
      <c r="F54" s="4"/>
      <c r="G54" s="4">
        <f t="shared" si="0"/>
        <v>0</v>
      </c>
      <c r="H54" s="4">
        <f t="shared" si="1"/>
        <v>0</v>
      </c>
      <c r="I54" s="5">
        <f t="shared" si="2"/>
        <v>0</v>
      </c>
    </row>
    <row r="55" spans="1:9" x14ac:dyDescent="0.2">
      <c r="A55" s="25">
        <v>5.13</v>
      </c>
      <c r="B55" s="4">
        <f t="shared" si="4"/>
        <v>46</v>
      </c>
      <c r="C55" s="63" t="s">
        <v>166</v>
      </c>
      <c r="D55" s="10" t="s">
        <v>109</v>
      </c>
      <c r="E55" s="4">
        <v>522</v>
      </c>
      <c r="F55" s="4"/>
      <c r="G55" s="4">
        <f t="shared" si="0"/>
        <v>0</v>
      </c>
      <c r="H55" s="4">
        <f t="shared" si="1"/>
        <v>0</v>
      </c>
      <c r="I55" s="5">
        <f t="shared" si="2"/>
        <v>0</v>
      </c>
    </row>
    <row r="56" spans="1:9" x14ac:dyDescent="0.2">
      <c r="A56" s="50">
        <v>5.14</v>
      </c>
      <c r="B56" s="4">
        <f t="shared" si="4"/>
        <v>47</v>
      </c>
      <c r="C56" s="63" t="s">
        <v>168</v>
      </c>
      <c r="D56" s="10" t="s">
        <v>96</v>
      </c>
      <c r="E56" s="4">
        <v>522</v>
      </c>
      <c r="F56" s="4"/>
      <c r="G56" s="4">
        <f t="shared" si="0"/>
        <v>0</v>
      </c>
      <c r="H56" s="4">
        <f t="shared" si="1"/>
        <v>0</v>
      </c>
      <c r="I56" s="5">
        <f t="shared" si="2"/>
        <v>0</v>
      </c>
    </row>
    <row r="57" spans="1:9" x14ac:dyDescent="0.2">
      <c r="A57" s="25">
        <v>5.15</v>
      </c>
      <c r="B57" s="4">
        <f t="shared" si="4"/>
        <v>48</v>
      </c>
      <c r="C57" s="63" t="s">
        <v>167</v>
      </c>
      <c r="D57" s="10" t="s">
        <v>96</v>
      </c>
      <c r="E57" s="4">
        <v>30</v>
      </c>
      <c r="F57" s="4"/>
      <c r="G57" s="4">
        <f t="shared" si="0"/>
        <v>0</v>
      </c>
      <c r="H57" s="4">
        <f t="shared" si="1"/>
        <v>0</v>
      </c>
      <c r="I57" s="5">
        <f t="shared" si="2"/>
        <v>0</v>
      </c>
    </row>
    <row r="58" spans="1:9" x14ac:dyDescent="0.2">
      <c r="A58" s="50">
        <v>5.16</v>
      </c>
      <c r="B58" s="4">
        <f t="shared" si="4"/>
        <v>49</v>
      </c>
      <c r="C58" s="63" t="s">
        <v>169</v>
      </c>
      <c r="D58" s="10" t="s">
        <v>96</v>
      </c>
      <c r="E58" s="4">
        <v>30</v>
      </c>
      <c r="F58" s="4"/>
      <c r="G58" s="4">
        <f t="shared" si="0"/>
        <v>0</v>
      </c>
      <c r="H58" s="4">
        <f t="shared" si="1"/>
        <v>0</v>
      </c>
      <c r="I58" s="5">
        <f t="shared" si="2"/>
        <v>0</v>
      </c>
    </row>
    <row r="59" spans="1:9" x14ac:dyDescent="0.2">
      <c r="A59" s="25">
        <v>5.17</v>
      </c>
      <c r="B59" s="4">
        <f t="shared" si="4"/>
        <v>50</v>
      </c>
      <c r="C59" s="64" t="s">
        <v>60</v>
      </c>
      <c r="D59" s="10" t="s">
        <v>96</v>
      </c>
      <c r="E59" s="4">
        <v>42</v>
      </c>
      <c r="F59" s="4"/>
      <c r="G59" s="4">
        <f t="shared" si="0"/>
        <v>0</v>
      </c>
      <c r="H59" s="4">
        <f t="shared" si="1"/>
        <v>0</v>
      </c>
      <c r="I59" s="5">
        <f t="shared" si="2"/>
        <v>0</v>
      </c>
    </row>
    <row r="60" spans="1:9" x14ac:dyDescent="0.2">
      <c r="A60" s="50">
        <v>5.1800000000000104</v>
      </c>
      <c r="B60" s="4">
        <f t="shared" si="4"/>
        <v>51</v>
      </c>
      <c r="C60" s="64" t="s">
        <v>61</v>
      </c>
      <c r="D60" s="10" t="s">
        <v>96</v>
      </c>
      <c r="E60" s="4">
        <v>42</v>
      </c>
      <c r="F60" s="4"/>
      <c r="G60" s="4">
        <f t="shared" si="0"/>
        <v>0</v>
      </c>
      <c r="H60" s="4">
        <f t="shared" si="1"/>
        <v>0</v>
      </c>
      <c r="I60" s="5">
        <f t="shared" si="2"/>
        <v>0</v>
      </c>
    </row>
    <row r="61" spans="1:9" x14ac:dyDescent="0.2">
      <c r="A61" s="25">
        <v>5.1900000000000102</v>
      </c>
      <c r="B61" s="4">
        <f t="shared" si="4"/>
        <v>52</v>
      </c>
      <c r="C61" s="64" t="s">
        <v>62</v>
      </c>
      <c r="D61" s="10" t="s">
        <v>96</v>
      </c>
      <c r="E61" s="4">
        <v>46</v>
      </c>
      <c r="F61" s="4"/>
      <c r="G61" s="4">
        <f t="shared" si="0"/>
        <v>0</v>
      </c>
      <c r="H61" s="4">
        <f t="shared" si="1"/>
        <v>0</v>
      </c>
      <c r="I61" s="5">
        <f t="shared" si="2"/>
        <v>0</v>
      </c>
    </row>
    <row r="62" spans="1:9" x14ac:dyDescent="0.2">
      <c r="A62" s="25">
        <v>6</v>
      </c>
      <c r="B62" s="8" t="s">
        <v>233</v>
      </c>
      <c r="C62" s="62" t="s">
        <v>97</v>
      </c>
      <c r="D62" s="10"/>
      <c r="E62" s="4"/>
      <c r="F62" s="4"/>
      <c r="G62" s="4"/>
      <c r="H62" s="4"/>
      <c r="I62" s="5"/>
    </row>
    <row r="63" spans="1:9" x14ac:dyDescent="0.2">
      <c r="A63" s="25">
        <v>6.1</v>
      </c>
      <c r="B63" s="4">
        <f>B61+1</f>
        <v>53</v>
      </c>
      <c r="C63" s="64" t="s">
        <v>117</v>
      </c>
      <c r="D63" s="10" t="s">
        <v>105</v>
      </c>
      <c r="E63" s="4">
        <v>739.94399999999996</v>
      </c>
      <c r="F63" s="4"/>
      <c r="G63" s="4">
        <f t="shared" si="0"/>
        <v>0</v>
      </c>
      <c r="H63" s="4">
        <f t="shared" si="1"/>
        <v>0</v>
      </c>
      <c r="I63" s="5">
        <f t="shared" si="2"/>
        <v>0</v>
      </c>
    </row>
    <row r="64" spans="1:9" x14ac:dyDescent="0.2">
      <c r="A64" s="25">
        <v>6.2</v>
      </c>
      <c r="B64" s="4">
        <f>B63+1</f>
        <v>54</v>
      </c>
      <c r="C64" s="64" t="s">
        <v>36</v>
      </c>
      <c r="D64" s="10" t="s">
        <v>105</v>
      </c>
      <c r="E64" s="4">
        <v>2653.8560000000002</v>
      </c>
      <c r="F64" s="4"/>
      <c r="G64" s="4">
        <f t="shared" si="0"/>
        <v>0</v>
      </c>
      <c r="H64" s="4">
        <f t="shared" si="1"/>
        <v>0</v>
      </c>
      <c r="I64" s="5">
        <f t="shared" si="2"/>
        <v>0</v>
      </c>
    </row>
    <row r="65" spans="1:9" x14ac:dyDescent="0.2">
      <c r="A65" s="25">
        <v>6.3</v>
      </c>
      <c r="B65" s="4">
        <f t="shared" ref="B65:B81" si="5">B64+1</f>
        <v>55</v>
      </c>
      <c r="C65" s="64" t="s">
        <v>40</v>
      </c>
      <c r="D65" s="10" t="s">
        <v>105</v>
      </c>
      <c r="E65" s="4">
        <v>14821.824000000001</v>
      </c>
      <c r="F65" s="4"/>
      <c r="G65" s="4">
        <f t="shared" si="0"/>
        <v>0</v>
      </c>
      <c r="H65" s="4">
        <f t="shared" si="1"/>
        <v>0</v>
      </c>
      <c r="I65" s="5">
        <f t="shared" si="2"/>
        <v>0</v>
      </c>
    </row>
    <row r="66" spans="1:9" x14ac:dyDescent="0.2">
      <c r="A66" s="25">
        <v>6.4</v>
      </c>
      <c r="B66" s="4">
        <f t="shared" si="5"/>
        <v>56</v>
      </c>
      <c r="C66" s="64" t="s">
        <v>37</v>
      </c>
      <c r="D66" s="10" t="s">
        <v>105</v>
      </c>
      <c r="E66" s="4">
        <v>2409.12</v>
      </c>
      <c r="F66" s="4"/>
      <c r="G66" s="4">
        <f t="shared" si="0"/>
        <v>0</v>
      </c>
      <c r="H66" s="4">
        <f t="shared" si="1"/>
        <v>0</v>
      </c>
      <c r="I66" s="5">
        <f t="shared" si="2"/>
        <v>0</v>
      </c>
    </row>
    <row r="67" spans="1:9" x14ac:dyDescent="0.2">
      <c r="A67" s="25">
        <v>6.5</v>
      </c>
      <c r="B67" s="4">
        <f t="shared" si="5"/>
        <v>57</v>
      </c>
      <c r="C67" s="64" t="s">
        <v>39</v>
      </c>
      <c r="D67" s="10" t="s">
        <v>105</v>
      </c>
      <c r="E67" s="4">
        <v>281.06400000000002</v>
      </c>
      <c r="F67" s="4"/>
      <c r="G67" s="4">
        <f t="shared" si="0"/>
        <v>0</v>
      </c>
      <c r="H67" s="4">
        <f t="shared" si="1"/>
        <v>0</v>
      </c>
      <c r="I67" s="5">
        <f t="shared" si="2"/>
        <v>0</v>
      </c>
    </row>
    <row r="68" spans="1:9" x14ac:dyDescent="0.2">
      <c r="A68" s="25">
        <v>6.6</v>
      </c>
      <c r="B68" s="4">
        <f t="shared" si="5"/>
        <v>58</v>
      </c>
      <c r="C68" s="64" t="s">
        <v>171</v>
      </c>
      <c r="D68" s="10" t="s">
        <v>105</v>
      </c>
      <c r="E68" s="4">
        <v>95.6</v>
      </c>
      <c r="F68" s="4"/>
      <c r="G68" s="4">
        <f t="shared" si="0"/>
        <v>0</v>
      </c>
      <c r="H68" s="4">
        <f t="shared" si="1"/>
        <v>0</v>
      </c>
      <c r="I68" s="5">
        <f t="shared" si="2"/>
        <v>0</v>
      </c>
    </row>
    <row r="69" spans="1:9" x14ac:dyDescent="0.2">
      <c r="A69" s="25">
        <v>6.7</v>
      </c>
      <c r="B69" s="4">
        <f t="shared" si="5"/>
        <v>59</v>
      </c>
      <c r="C69" s="64" t="s">
        <v>41</v>
      </c>
      <c r="D69" s="10" t="s">
        <v>105</v>
      </c>
      <c r="E69" s="4">
        <v>1351.5163199999997</v>
      </c>
      <c r="F69" s="4"/>
      <c r="G69" s="4">
        <f t="shared" si="0"/>
        <v>0</v>
      </c>
      <c r="H69" s="4">
        <f t="shared" si="1"/>
        <v>0</v>
      </c>
      <c r="I69" s="5">
        <f t="shared" si="2"/>
        <v>0</v>
      </c>
    </row>
    <row r="70" spans="1:9" x14ac:dyDescent="0.2">
      <c r="A70" s="25">
        <v>6.8</v>
      </c>
      <c r="B70" s="4">
        <f t="shared" si="5"/>
        <v>60</v>
      </c>
      <c r="C70" s="64" t="s">
        <v>38</v>
      </c>
      <c r="D70" s="10" t="s">
        <v>105</v>
      </c>
      <c r="E70" s="4">
        <v>3812.76</v>
      </c>
      <c r="F70" s="4"/>
      <c r="G70" s="4">
        <f t="shared" ref="G70:G111" si="6">F70*18%</f>
        <v>0</v>
      </c>
      <c r="H70" s="4">
        <f t="shared" ref="H70:H111" si="7">F70+G70</f>
        <v>0</v>
      </c>
      <c r="I70" s="5">
        <f t="shared" ref="I70:I111" si="8">E70*H70</f>
        <v>0</v>
      </c>
    </row>
    <row r="71" spans="1:9" x14ac:dyDescent="0.2">
      <c r="A71" s="25">
        <v>6.9</v>
      </c>
      <c r="B71" s="4">
        <f t="shared" si="5"/>
        <v>61</v>
      </c>
      <c r="C71" s="64" t="s">
        <v>119</v>
      </c>
      <c r="D71" s="10" t="s">
        <v>105</v>
      </c>
      <c r="E71" s="4">
        <v>859.65599999999995</v>
      </c>
      <c r="F71" s="4"/>
      <c r="G71" s="4">
        <f t="shared" si="6"/>
        <v>0</v>
      </c>
      <c r="H71" s="4">
        <f t="shared" si="7"/>
        <v>0</v>
      </c>
      <c r="I71" s="5">
        <f t="shared" si="8"/>
        <v>0</v>
      </c>
    </row>
    <row r="72" spans="1:9" x14ac:dyDescent="0.2">
      <c r="A72" s="50">
        <v>6.1</v>
      </c>
      <c r="B72" s="4">
        <f t="shared" si="5"/>
        <v>62</v>
      </c>
      <c r="C72" s="64" t="s">
        <v>120</v>
      </c>
      <c r="D72" s="10" t="s">
        <v>105</v>
      </c>
      <c r="E72" s="4">
        <v>274.17599999999999</v>
      </c>
      <c r="F72" s="4"/>
      <c r="G72" s="4">
        <f t="shared" si="6"/>
        <v>0</v>
      </c>
      <c r="H72" s="4">
        <f t="shared" si="7"/>
        <v>0</v>
      </c>
      <c r="I72" s="5">
        <f t="shared" si="8"/>
        <v>0</v>
      </c>
    </row>
    <row r="73" spans="1:9" x14ac:dyDescent="0.2">
      <c r="A73" s="25">
        <v>6.11</v>
      </c>
      <c r="B73" s="4">
        <f t="shared" si="5"/>
        <v>63</v>
      </c>
      <c r="C73" s="64" t="s">
        <v>121</v>
      </c>
      <c r="D73" s="10" t="s">
        <v>105</v>
      </c>
      <c r="E73" s="4">
        <v>1902.0959999999998</v>
      </c>
      <c r="F73" s="4"/>
      <c r="G73" s="4">
        <f t="shared" si="6"/>
        <v>0</v>
      </c>
      <c r="H73" s="4">
        <f t="shared" si="7"/>
        <v>0</v>
      </c>
      <c r="I73" s="5">
        <f t="shared" si="8"/>
        <v>0</v>
      </c>
    </row>
    <row r="74" spans="1:9" x14ac:dyDescent="0.2">
      <c r="A74" s="50">
        <v>6.12</v>
      </c>
      <c r="B74" s="4">
        <f t="shared" si="5"/>
        <v>64</v>
      </c>
      <c r="C74" s="64" t="s">
        <v>118</v>
      </c>
      <c r="D74" s="10" t="s">
        <v>105</v>
      </c>
      <c r="E74" s="4">
        <v>552.63599999999997</v>
      </c>
      <c r="F74" s="4"/>
      <c r="G74" s="4">
        <f t="shared" si="6"/>
        <v>0</v>
      </c>
      <c r="H74" s="4">
        <f t="shared" si="7"/>
        <v>0</v>
      </c>
      <c r="I74" s="5">
        <f t="shared" si="8"/>
        <v>0</v>
      </c>
    </row>
    <row r="75" spans="1:9" x14ac:dyDescent="0.2">
      <c r="A75" s="25">
        <v>6.13</v>
      </c>
      <c r="B75" s="4">
        <f t="shared" si="5"/>
        <v>65</v>
      </c>
      <c r="C75" s="64" t="s">
        <v>124</v>
      </c>
      <c r="D75" s="10" t="s">
        <v>105</v>
      </c>
      <c r="E75" s="4">
        <v>2655.0720000000001</v>
      </c>
      <c r="F75" s="4"/>
      <c r="G75" s="4">
        <f t="shared" si="6"/>
        <v>0</v>
      </c>
      <c r="H75" s="4">
        <f t="shared" si="7"/>
        <v>0</v>
      </c>
      <c r="I75" s="5">
        <f t="shared" si="8"/>
        <v>0</v>
      </c>
    </row>
    <row r="76" spans="1:9" x14ac:dyDescent="0.2">
      <c r="A76" s="50">
        <v>6.14</v>
      </c>
      <c r="B76" s="4">
        <f t="shared" si="5"/>
        <v>66</v>
      </c>
      <c r="C76" s="64" t="s">
        <v>122</v>
      </c>
      <c r="D76" s="10" t="s">
        <v>105</v>
      </c>
      <c r="E76" s="4">
        <v>123.55199999999999</v>
      </c>
      <c r="F76" s="4"/>
      <c r="G76" s="4">
        <f t="shared" si="6"/>
        <v>0</v>
      </c>
      <c r="H76" s="4">
        <f t="shared" si="7"/>
        <v>0</v>
      </c>
      <c r="I76" s="5">
        <f t="shared" si="8"/>
        <v>0</v>
      </c>
    </row>
    <row r="77" spans="1:9" x14ac:dyDescent="0.2">
      <c r="A77" s="25">
        <v>6.15</v>
      </c>
      <c r="B77" s="4">
        <f t="shared" si="5"/>
        <v>67</v>
      </c>
      <c r="C77" s="64" t="s">
        <v>123</v>
      </c>
      <c r="D77" s="10" t="s">
        <v>105</v>
      </c>
      <c r="E77" s="4">
        <v>620.80200000000002</v>
      </c>
      <c r="F77" s="4"/>
      <c r="G77" s="4">
        <f t="shared" si="6"/>
        <v>0</v>
      </c>
      <c r="H77" s="4">
        <f t="shared" si="7"/>
        <v>0</v>
      </c>
      <c r="I77" s="5">
        <f t="shared" si="8"/>
        <v>0</v>
      </c>
    </row>
    <row r="78" spans="1:9" x14ac:dyDescent="0.2">
      <c r="A78" s="50">
        <v>6.16</v>
      </c>
      <c r="B78" s="4">
        <f t="shared" si="5"/>
        <v>68</v>
      </c>
      <c r="C78" s="64" t="s">
        <v>172</v>
      </c>
      <c r="D78" s="10" t="s">
        <v>105</v>
      </c>
      <c r="E78" s="4">
        <v>10.476000000000001</v>
      </c>
      <c r="F78" s="4"/>
      <c r="G78" s="4">
        <f t="shared" si="6"/>
        <v>0</v>
      </c>
      <c r="H78" s="4">
        <f t="shared" si="7"/>
        <v>0</v>
      </c>
      <c r="I78" s="5">
        <f t="shared" si="8"/>
        <v>0</v>
      </c>
    </row>
    <row r="79" spans="1:9" x14ac:dyDescent="0.2">
      <c r="A79" s="25">
        <v>6.17</v>
      </c>
      <c r="B79" s="4">
        <f t="shared" si="5"/>
        <v>69</v>
      </c>
      <c r="C79" s="64" t="s">
        <v>173</v>
      </c>
      <c r="D79" s="10" t="s">
        <v>105</v>
      </c>
      <c r="E79" s="4">
        <v>9.18</v>
      </c>
      <c r="F79" s="4"/>
      <c r="G79" s="4">
        <f t="shared" si="6"/>
        <v>0</v>
      </c>
      <c r="H79" s="4">
        <f t="shared" si="7"/>
        <v>0</v>
      </c>
      <c r="I79" s="5">
        <f t="shared" si="8"/>
        <v>0</v>
      </c>
    </row>
    <row r="80" spans="1:9" x14ac:dyDescent="0.2">
      <c r="A80" s="50">
        <v>6.1800000000000104</v>
      </c>
      <c r="B80" s="4">
        <f t="shared" si="5"/>
        <v>70</v>
      </c>
      <c r="C80" s="64" t="s">
        <v>42</v>
      </c>
      <c r="D80" s="10" t="s">
        <v>105</v>
      </c>
      <c r="E80" s="4">
        <v>1851.5952000000004</v>
      </c>
      <c r="F80" s="4"/>
      <c r="G80" s="4">
        <f t="shared" si="6"/>
        <v>0</v>
      </c>
      <c r="H80" s="4">
        <f t="shared" si="7"/>
        <v>0</v>
      </c>
      <c r="I80" s="5">
        <f t="shared" si="8"/>
        <v>0</v>
      </c>
    </row>
    <row r="81" spans="1:12" x14ac:dyDescent="0.2">
      <c r="A81" s="25">
        <v>6.1900000000000102</v>
      </c>
      <c r="B81" s="4">
        <f t="shared" si="5"/>
        <v>71</v>
      </c>
      <c r="C81" s="64" t="s">
        <v>127</v>
      </c>
      <c r="D81" s="10" t="s">
        <v>105</v>
      </c>
      <c r="E81" s="4">
        <v>19.824000000000002</v>
      </c>
      <c r="F81" s="4"/>
      <c r="G81" s="4">
        <f t="shared" si="6"/>
        <v>0</v>
      </c>
      <c r="H81" s="4">
        <f t="shared" si="7"/>
        <v>0</v>
      </c>
      <c r="I81" s="5">
        <f t="shared" si="8"/>
        <v>0</v>
      </c>
    </row>
    <row r="82" spans="1:12" x14ac:dyDescent="0.2">
      <c r="A82" s="25">
        <v>7</v>
      </c>
      <c r="B82" s="8" t="s">
        <v>234</v>
      </c>
      <c r="C82" s="62" t="s">
        <v>114</v>
      </c>
      <c r="D82" s="10"/>
      <c r="E82" s="4"/>
      <c r="F82" s="4"/>
      <c r="G82" s="4"/>
      <c r="H82" s="4"/>
      <c r="I82" s="5"/>
    </row>
    <row r="83" spans="1:12" x14ac:dyDescent="0.2">
      <c r="A83" s="25">
        <v>7.1</v>
      </c>
      <c r="B83" s="4">
        <f>B81+1</f>
        <v>72</v>
      </c>
      <c r="C83" s="64" t="s">
        <v>115</v>
      </c>
      <c r="D83" s="10" t="s">
        <v>105</v>
      </c>
      <c r="E83" s="4">
        <v>1641.51</v>
      </c>
      <c r="F83" s="4"/>
      <c r="G83" s="4">
        <f t="shared" si="6"/>
        <v>0</v>
      </c>
      <c r="H83" s="4">
        <f t="shared" si="7"/>
        <v>0</v>
      </c>
      <c r="I83" s="5">
        <f t="shared" si="8"/>
        <v>0</v>
      </c>
    </row>
    <row r="84" spans="1:12" x14ac:dyDescent="0.2">
      <c r="A84" s="25">
        <v>7.2</v>
      </c>
      <c r="B84" s="4">
        <f>B83+1</f>
        <v>73</v>
      </c>
      <c r="C84" s="64" t="s">
        <v>47</v>
      </c>
      <c r="D84" s="10" t="s">
        <v>105</v>
      </c>
      <c r="E84" s="4">
        <v>3210</v>
      </c>
      <c r="F84" s="4"/>
      <c r="G84" s="4">
        <f t="shared" si="6"/>
        <v>0</v>
      </c>
      <c r="H84" s="4">
        <f t="shared" si="7"/>
        <v>0</v>
      </c>
      <c r="I84" s="5">
        <f t="shared" si="8"/>
        <v>0</v>
      </c>
    </row>
    <row r="85" spans="1:12" x14ac:dyDescent="0.2">
      <c r="A85" s="25">
        <v>7.3</v>
      </c>
      <c r="B85" s="4">
        <f>B84+1</f>
        <v>74</v>
      </c>
      <c r="C85" s="64" t="s">
        <v>199</v>
      </c>
      <c r="D85" s="10" t="s">
        <v>102</v>
      </c>
      <c r="E85" s="4">
        <v>362</v>
      </c>
      <c r="F85" s="4"/>
      <c r="G85" s="4">
        <f t="shared" si="6"/>
        <v>0</v>
      </c>
      <c r="H85" s="4">
        <f t="shared" si="7"/>
        <v>0</v>
      </c>
      <c r="I85" s="5">
        <f t="shared" si="8"/>
        <v>0</v>
      </c>
    </row>
    <row r="86" spans="1:12" x14ac:dyDescent="0.2">
      <c r="A86" s="25">
        <v>7.4</v>
      </c>
      <c r="B86" s="4">
        <f t="shared" ref="B86:B88" si="9">B85+1</f>
        <v>75</v>
      </c>
      <c r="C86" s="64" t="s">
        <v>46</v>
      </c>
      <c r="D86" s="10" t="s">
        <v>102</v>
      </c>
      <c r="E86" s="4">
        <v>288</v>
      </c>
      <c r="F86" s="4"/>
      <c r="G86" s="4">
        <f t="shared" si="6"/>
        <v>0</v>
      </c>
      <c r="H86" s="4">
        <f t="shared" si="7"/>
        <v>0</v>
      </c>
      <c r="I86" s="5">
        <f t="shared" si="8"/>
        <v>0</v>
      </c>
    </row>
    <row r="87" spans="1:12" x14ac:dyDescent="0.2">
      <c r="A87" s="25">
        <v>7.5</v>
      </c>
      <c r="B87" s="4">
        <f t="shared" si="9"/>
        <v>76</v>
      </c>
      <c r="C87" s="64" t="s">
        <v>175</v>
      </c>
      <c r="D87" s="10" t="s">
        <v>105</v>
      </c>
      <c r="E87" s="4">
        <v>31.968000000000004</v>
      </c>
      <c r="F87" s="4"/>
      <c r="G87" s="4">
        <f t="shared" si="6"/>
        <v>0</v>
      </c>
      <c r="H87" s="4">
        <f t="shared" si="7"/>
        <v>0</v>
      </c>
      <c r="I87" s="5">
        <f t="shared" si="8"/>
        <v>0</v>
      </c>
    </row>
    <row r="88" spans="1:12" x14ac:dyDescent="0.2">
      <c r="A88" s="25">
        <v>7.6</v>
      </c>
      <c r="B88" s="4">
        <f t="shared" si="9"/>
        <v>77</v>
      </c>
      <c r="C88" s="64" t="s">
        <v>174</v>
      </c>
      <c r="D88" s="10" t="s">
        <v>105</v>
      </c>
      <c r="E88" s="4">
        <v>674.17200000000003</v>
      </c>
      <c r="F88" s="4"/>
      <c r="G88" s="4">
        <f t="shared" si="6"/>
        <v>0</v>
      </c>
      <c r="H88" s="4">
        <f t="shared" si="7"/>
        <v>0</v>
      </c>
      <c r="I88" s="5">
        <f t="shared" si="8"/>
        <v>0</v>
      </c>
      <c r="J88" s="66"/>
      <c r="L88" s="6">
        <f>J88*K88</f>
        <v>0</v>
      </c>
    </row>
    <row r="89" spans="1:12" x14ac:dyDescent="0.2">
      <c r="A89" s="25">
        <v>8</v>
      </c>
      <c r="B89" s="8" t="s">
        <v>235</v>
      </c>
      <c r="C89" s="62" t="s">
        <v>111</v>
      </c>
      <c r="D89" s="10"/>
      <c r="E89" s="4"/>
      <c r="F89" s="4"/>
      <c r="G89" s="4"/>
      <c r="H89" s="4"/>
      <c r="I89" s="5"/>
      <c r="J89" s="66"/>
    </row>
    <row r="90" spans="1:12" x14ac:dyDescent="0.2">
      <c r="A90" s="25">
        <v>8.1</v>
      </c>
      <c r="B90" s="4">
        <f>B88+1</f>
        <v>78</v>
      </c>
      <c r="C90" s="64" t="s">
        <v>176</v>
      </c>
      <c r="D90" s="10" t="s">
        <v>109</v>
      </c>
      <c r="E90" s="4">
        <v>219</v>
      </c>
      <c r="F90" s="4"/>
      <c r="G90" s="4">
        <f t="shared" si="6"/>
        <v>0</v>
      </c>
      <c r="H90" s="4">
        <f t="shared" si="7"/>
        <v>0</v>
      </c>
      <c r="I90" s="5">
        <f t="shared" si="8"/>
        <v>0</v>
      </c>
      <c r="J90" s="66"/>
    </row>
    <row r="91" spans="1:12" x14ac:dyDescent="0.2">
      <c r="A91" s="25">
        <v>8.1999999999999993</v>
      </c>
      <c r="B91" s="4">
        <f>B90+1</f>
        <v>79</v>
      </c>
      <c r="C91" s="64" t="s">
        <v>177</v>
      </c>
      <c r="D91" s="10" t="s">
        <v>109</v>
      </c>
      <c r="E91" s="4">
        <v>54</v>
      </c>
      <c r="F91" s="4"/>
      <c r="G91" s="4">
        <f t="shared" si="6"/>
        <v>0</v>
      </c>
      <c r="H91" s="4">
        <f t="shared" si="7"/>
        <v>0</v>
      </c>
      <c r="I91" s="5">
        <f t="shared" si="8"/>
        <v>0</v>
      </c>
    </row>
    <row r="92" spans="1:12" x14ac:dyDescent="0.2">
      <c r="A92" s="25">
        <v>9</v>
      </c>
      <c r="B92" s="8" t="s">
        <v>236</v>
      </c>
      <c r="C92" s="62" t="s">
        <v>113</v>
      </c>
      <c r="D92" s="10"/>
      <c r="E92" s="4"/>
      <c r="F92" s="4"/>
      <c r="G92" s="4"/>
      <c r="H92" s="4"/>
      <c r="I92" s="5"/>
    </row>
    <row r="93" spans="1:12" x14ac:dyDescent="0.2">
      <c r="A93" s="25">
        <v>9.1</v>
      </c>
      <c r="B93" s="4">
        <f>B91+1</f>
        <v>80</v>
      </c>
      <c r="C93" s="64" t="s">
        <v>44</v>
      </c>
      <c r="D93" s="10" t="s">
        <v>109</v>
      </c>
      <c r="E93" s="4">
        <v>42</v>
      </c>
      <c r="F93" s="4"/>
      <c r="G93" s="4">
        <f t="shared" si="6"/>
        <v>0</v>
      </c>
      <c r="H93" s="4">
        <f t="shared" si="7"/>
        <v>0</v>
      </c>
      <c r="I93" s="5">
        <f t="shared" si="8"/>
        <v>0</v>
      </c>
    </row>
    <row r="94" spans="1:12" x14ac:dyDescent="0.2">
      <c r="A94" s="25">
        <v>10</v>
      </c>
      <c r="B94" s="8" t="s">
        <v>237</v>
      </c>
      <c r="C94" s="62" t="s">
        <v>112</v>
      </c>
      <c r="D94" s="10"/>
      <c r="E94" s="4"/>
      <c r="F94" s="4"/>
      <c r="G94" s="4"/>
      <c r="H94" s="4"/>
      <c r="I94" s="5"/>
    </row>
    <row r="95" spans="1:12" ht="28.5" x14ac:dyDescent="0.2">
      <c r="A95" s="25">
        <v>10.1</v>
      </c>
      <c r="B95" s="4">
        <f>B93+1</f>
        <v>81</v>
      </c>
      <c r="C95" s="64" t="s">
        <v>197</v>
      </c>
      <c r="D95" s="10" t="s">
        <v>109</v>
      </c>
      <c r="E95" s="4">
        <v>7</v>
      </c>
      <c r="F95" s="34"/>
      <c r="G95" s="4">
        <f t="shared" si="6"/>
        <v>0</v>
      </c>
      <c r="H95" s="4">
        <f t="shared" si="7"/>
        <v>0</v>
      </c>
      <c r="I95" s="5">
        <f t="shared" si="8"/>
        <v>0</v>
      </c>
    </row>
    <row r="96" spans="1:12" x14ac:dyDescent="0.2">
      <c r="A96" s="25">
        <v>11</v>
      </c>
      <c r="B96" s="8" t="s">
        <v>238</v>
      </c>
      <c r="C96" s="62" t="s">
        <v>51</v>
      </c>
      <c r="D96" s="10"/>
      <c r="E96" s="4"/>
      <c r="F96" s="4"/>
      <c r="G96" s="4"/>
      <c r="H96" s="4"/>
      <c r="I96" s="5"/>
    </row>
    <row r="97" spans="1:9" x14ac:dyDescent="0.2">
      <c r="A97" s="25">
        <v>11.1</v>
      </c>
      <c r="B97" s="4">
        <f>B95+1</f>
        <v>82</v>
      </c>
      <c r="C97" s="64" t="s">
        <v>52</v>
      </c>
      <c r="D97" s="10" t="s">
        <v>107</v>
      </c>
      <c r="E97" s="4">
        <v>570</v>
      </c>
      <c r="F97" s="4"/>
      <c r="G97" s="4">
        <f t="shared" si="6"/>
        <v>0</v>
      </c>
      <c r="H97" s="4">
        <f t="shared" si="7"/>
        <v>0</v>
      </c>
      <c r="I97" s="5">
        <f t="shared" si="8"/>
        <v>0</v>
      </c>
    </row>
    <row r="98" spans="1:9" x14ac:dyDescent="0.2">
      <c r="A98" s="25">
        <v>11.2</v>
      </c>
      <c r="B98" s="4">
        <f>+B97+1</f>
        <v>83</v>
      </c>
      <c r="C98" s="64" t="s">
        <v>106</v>
      </c>
      <c r="D98" s="10" t="s">
        <v>108</v>
      </c>
      <c r="E98" s="4">
        <v>570</v>
      </c>
      <c r="F98" s="4"/>
      <c r="G98" s="4">
        <f t="shared" si="6"/>
        <v>0</v>
      </c>
      <c r="H98" s="4">
        <f t="shared" si="7"/>
        <v>0</v>
      </c>
      <c r="I98" s="5">
        <f t="shared" si="8"/>
        <v>0</v>
      </c>
    </row>
    <row r="99" spans="1:9" x14ac:dyDescent="0.2">
      <c r="A99" s="25">
        <v>11.3</v>
      </c>
      <c r="B99" s="4">
        <f>+B98+1</f>
        <v>84</v>
      </c>
      <c r="C99" s="64" t="s">
        <v>53</v>
      </c>
      <c r="D99" s="10" t="s">
        <v>109</v>
      </c>
      <c r="E99" s="4">
        <v>956</v>
      </c>
      <c r="F99" s="4"/>
      <c r="G99" s="4">
        <f t="shared" si="6"/>
        <v>0</v>
      </c>
      <c r="H99" s="4">
        <f t="shared" si="7"/>
        <v>0</v>
      </c>
      <c r="I99" s="5">
        <f t="shared" si="8"/>
        <v>0</v>
      </c>
    </row>
    <row r="100" spans="1:9" x14ac:dyDescent="0.2">
      <c r="A100" s="25">
        <v>11.4</v>
      </c>
      <c r="B100" s="4">
        <f t="shared" ref="B100:B101" si="10">+B99+1</f>
        <v>85</v>
      </c>
      <c r="C100" s="64" t="s">
        <v>54</v>
      </c>
      <c r="D100" s="10" t="s">
        <v>110</v>
      </c>
      <c r="E100" s="4">
        <v>1680</v>
      </c>
      <c r="F100" s="4"/>
      <c r="G100" s="4">
        <f t="shared" si="6"/>
        <v>0</v>
      </c>
      <c r="H100" s="4">
        <f t="shared" si="7"/>
        <v>0</v>
      </c>
      <c r="I100" s="5">
        <f t="shared" si="8"/>
        <v>0</v>
      </c>
    </row>
    <row r="101" spans="1:9" x14ac:dyDescent="0.2">
      <c r="A101" s="25">
        <v>11.5</v>
      </c>
      <c r="B101" s="4">
        <f t="shared" si="10"/>
        <v>86</v>
      </c>
      <c r="C101" s="64" t="s">
        <v>55</v>
      </c>
      <c r="D101" s="10" t="s">
        <v>110</v>
      </c>
      <c r="E101" s="4">
        <v>6030</v>
      </c>
      <c r="F101" s="4"/>
      <c r="G101" s="4">
        <f t="shared" si="6"/>
        <v>0</v>
      </c>
      <c r="H101" s="4">
        <f t="shared" si="7"/>
        <v>0</v>
      </c>
      <c r="I101" s="5">
        <f t="shared" si="8"/>
        <v>0</v>
      </c>
    </row>
    <row r="102" spans="1:9" x14ac:dyDescent="0.2">
      <c r="A102" s="25">
        <v>12</v>
      </c>
      <c r="B102" s="8" t="s">
        <v>239</v>
      </c>
      <c r="C102" s="62" t="s">
        <v>48</v>
      </c>
      <c r="D102" s="10"/>
      <c r="E102" s="4"/>
      <c r="F102" s="4"/>
      <c r="G102" s="4"/>
      <c r="H102" s="4"/>
      <c r="I102" s="5"/>
    </row>
    <row r="103" spans="1:9" x14ac:dyDescent="0.2">
      <c r="A103" s="25">
        <v>12.1</v>
      </c>
      <c r="B103" s="4">
        <f>B101+1</f>
        <v>87</v>
      </c>
      <c r="C103" s="64" t="s">
        <v>49</v>
      </c>
      <c r="D103" s="10" t="s">
        <v>95</v>
      </c>
      <c r="E103" s="4">
        <v>58290</v>
      </c>
      <c r="F103" s="4"/>
      <c r="G103" s="4">
        <f t="shared" si="6"/>
        <v>0</v>
      </c>
      <c r="H103" s="4">
        <f t="shared" si="7"/>
        <v>0</v>
      </c>
      <c r="I103" s="5">
        <f t="shared" si="8"/>
        <v>0</v>
      </c>
    </row>
    <row r="104" spans="1:9" x14ac:dyDescent="0.2">
      <c r="A104" s="25">
        <v>13</v>
      </c>
      <c r="B104" s="8" t="s">
        <v>240</v>
      </c>
      <c r="C104" s="62" t="s">
        <v>56</v>
      </c>
      <c r="D104" s="10"/>
      <c r="E104" s="4"/>
      <c r="F104" s="4"/>
      <c r="G104" s="4"/>
      <c r="H104" s="4"/>
      <c r="I104" s="5"/>
    </row>
    <row r="105" spans="1:9" x14ac:dyDescent="0.2">
      <c r="A105" s="25">
        <v>13.1</v>
      </c>
      <c r="B105" s="4">
        <f>B103+1</f>
        <v>88</v>
      </c>
      <c r="C105" s="64" t="s">
        <v>57</v>
      </c>
      <c r="D105" s="10" t="s">
        <v>96</v>
      </c>
      <c r="E105" s="4">
        <v>298</v>
      </c>
      <c r="F105" s="4"/>
      <c r="G105" s="4">
        <f t="shared" si="6"/>
        <v>0</v>
      </c>
      <c r="H105" s="4">
        <f t="shared" si="7"/>
        <v>0</v>
      </c>
      <c r="I105" s="5">
        <f t="shared" si="8"/>
        <v>0</v>
      </c>
    </row>
    <row r="106" spans="1:9" x14ac:dyDescent="0.2">
      <c r="A106" s="25">
        <v>13.2</v>
      </c>
      <c r="B106" s="4">
        <f>B105+1</f>
        <v>89</v>
      </c>
      <c r="C106" s="64" t="s">
        <v>103</v>
      </c>
      <c r="D106" s="10" t="s">
        <v>105</v>
      </c>
      <c r="E106" s="16">
        <v>89.591700000000003</v>
      </c>
      <c r="F106" s="4"/>
      <c r="G106" s="4">
        <f t="shared" si="6"/>
        <v>0</v>
      </c>
      <c r="H106" s="4">
        <f t="shared" si="7"/>
        <v>0</v>
      </c>
      <c r="I106" s="5">
        <f t="shared" si="8"/>
        <v>0</v>
      </c>
    </row>
    <row r="107" spans="1:9" x14ac:dyDescent="0.2">
      <c r="A107" s="25">
        <v>13.3</v>
      </c>
      <c r="B107" s="4">
        <f>B106+1</f>
        <v>90</v>
      </c>
      <c r="C107" s="64" t="s">
        <v>58</v>
      </c>
      <c r="D107" s="10" t="s">
        <v>96</v>
      </c>
      <c r="E107" s="4">
        <v>894</v>
      </c>
      <c r="F107" s="4"/>
      <c r="G107" s="4">
        <f t="shared" si="6"/>
        <v>0</v>
      </c>
      <c r="H107" s="4">
        <f t="shared" si="7"/>
        <v>0</v>
      </c>
      <c r="I107" s="5">
        <f t="shared" si="8"/>
        <v>0</v>
      </c>
    </row>
    <row r="108" spans="1:9" x14ac:dyDescent="0.2">
      <c r="A108" s="25">
        <v>13.4</v>
      </c>
      <c r="B108" s="4">
        <f>B107+1</f>
        <v>91</v>
      </c>
      <c r="C108" s="64" t="s">
        <v>59</v>
      </c>
      <c r="D108" s="10" t="s">
        <v>105</v>
      </c>
      <c r="E108" s="16">
        <v>478.72680000000003</v>
      </c>
      <c r="F108" s="4"/>
      <c r="G108" s="4">
        <f t="shared" si="6"/>
        <v>0</v>
      </c>
      <c r="H108" s="4">
        <f t="shared" si="7"/>
        <v>0</v>
      </c>
      <c r="I108" s="5">
        <f t="shared" si="8"/>
        <v>0</v>
      </c>
    </row>
    <row r="109" spans="1:9" x14ac:dyDescent="0.2">
      <c r="A109" s="25">
        <v>14</v>
      </c>
      <c r="B109" s="8" t="s">
        <v>241</v>
      </c>
      <c r="C109" s="62" t="s">
        <v>68</v>
      </c>
      <c r="D109" s="10"/>
      <c r="E109" s="4"/>
      <c r="F109" s="4"/>
      <c r="G109" s="4"/>
      <c r="H109" s="4"/>
      <c r="I109" s="5"/>
    </row>
    <row r="110" spans="1:9" x14ac:dyDescent="0.2">
      <c r="A110" s="25">
        <v>14.1</v>
      </c>
      <c r="B110" s="4">
        <f>B108+1</f>
        <v>92</v>
      </c>
      <c r="C110" s="64" t="s">
        <v>69</v>
      </c>
      <c r="D110" s="10" t="s">
        <v>104</v>
      </c>
      <c r="E110" s="4">
        <v>149</v>
      </c>
      <c r="F110" s="4"/>
      <c r="G110" s="4">
        <f t="shared" si="6"/>
        <v>0</v>
      </c>
      <c r="H110" s="4">
        <f t="shared" si="7"/>
        <v>0</v>
      </c>
      <c r="I110" s="5">
        <f t="shared" si="8"/>
        <v>0</v>
      </c>
    </row>
    <row r="111" spans="1:9" x14ac:dyDescent="0.2">
      <c r="A111" s="25">
        <v>14.2</v>
      </c>
      <c r="B111" s="4">
        <f>B110+1</f>
        <v>93</v>
      </c>
      <c r="C111" s="64" t="s">
        <v>70</v>
      </c>
      <c r="D111" s="10" t="s">
        <v>104</v>
      </c>
      <c r="E111" s="4">
        <v>298</v>
      </c>
      <c r="F111" s="4"/>
      <c r="G111" s="4">
        <f t="shared" si="6"/>
        <v>0</v>
      </c>
      <c r="H111" s="4">
        <f t="shared" si="7"/>
        <v>0</v>
      </c>
      <c r="I111" s="5">
        <f t="shared" si="8"/>
        <v>0</v>
      </c>
    </row>
    <row r="112" spans="1:9" s="39" customFormat="1" ht="18" x14ac:dyDescent="0.25">
      <c r="A112" s="38"/>
      <c r="B112" s="38"/>
      <c r="C112" s="44" t="s">
        <v>186</v>
      </c>
      <c r="D112" s="44"/>
      <c r="E112" s="40"/>
      <c r="F112" s="40"/>
      <c r="G112" s="40"/>
      <c r="H112" s="40"/>
      <c r="I112" s="40">
        <f>SUM(I6:I111)</f>
        <v>0</v>
      </c>
    </row>
    <row r="113" spans="1:9" ht="38.450000000000003" customHeight="1" x14ac:dyDescent="0.2">
      <c r="B113" s="83" t="s">
        <v>149</v>
      </c>
      <c r="C113" s="83"/>
      <c r="D113" s="83"/>
      <c r="E113" s="83"/>
      <c r="F113" s="83"/>
      <c r="G113" s="83"/>
      <c r="H113" s="83"/>
      <c r="I113" s="84"/>
    </row>
    <row r="114" spans="1:9" ht="28.5" x14ac:dyDescent="0.2">
      <c r="B114" s="61" t="s">
        <v>242</v>
      </c>
      <c r="C114" s="29" t="s">
        <v>0</v>
      </c>
      <c r="D114" s="30" t="s">
        <v>1</v>
      </c>
      <c r="E114" s="31" t="s">
        <v>181</v>
      </c>
      <c r="F114" s="31" t="s">
        <v>182</v>
      </c>
      <c r="G114" s="30" t="s">
        <v>183</v>
      </c>
      <c r="H114" s="30" t="s">
        <v>184</v>
      </c>
      <c r="I114" s="30" t="s">
        <v>185</v>
      </c>
    </row>
    <row r="115" spans="1:9" x14ac:dyDescent="0.2">
      <c r="A115" s="25">
        <v>1</v>
      </c>
      <c r="B115" s="8" t="str">
        <f>B5</f>
        <v>A.</v>
      </c>
      <c r="C115" s="7" t="str">
        <f>C5</f>
        <v>Pole</v>
      </c>
      <c r="D115" s="7"/>
      <c r="E115" s="8"/>
      <c r="F115" s="4"/>
      <c r="G115" s="4"/>
      <c r="H115" s="4"/>
      <c r="I115" s="5"/>
    </row>
    <row r="116" spans="1:9" x14ac:dyDescent="0.2">
      <c r="A116" s="25">
        <v>1.2</v>
      </c>
      <c r="B116" s="4">
        <f t="shared" ref="B116:B124" si="11">B6</f>
        <v>1</v>
      </c>
      <c r="C116" s="3" t="str">
        <f t="shared" ref="C116:E128" si="12">C6</f>
        <v>WPB 160x152 (30.44KG/Mtr.),13 mtr- with base plate 300x300x12</v>
      </c>
      <c r="D116" s="10" t="str">
        <f t="shared" si="12"/>
        <v>EA</v>
      </c>
      <c r="E116" s="10">
        <f t="shared" si="12"/>
        <v>14</v>
      </c>
      <c r="F116" s="4"/>
      <c r="G116" s="4">
        <f t="shared" ref="G116:G118" si="13">F116*18%</f>
        <v>0</v>
      </c>
      <c r="H116" s="4">
        <f t="shared" ref="H116:H118" si="14">F116+G116</f>
        <v>0</v>
      </c>
      <c r="I116" s="5">
        <f t="shared" ref="I116:I118" si="15">E116*H116</f>
        <v>0</v>
      </c>
    </row>
    <row r="117" spans="1:9" x14ac:dyDescent="0.2">
      <c r="A117" s="25">
        <v>1.3</v>
      </c>
      <c r="B117" s="4">
        <f>B116+1</f>
        <v>2</v>
      </c>
      <c r="C117" s="3" t="str">
        <f t="shared" si="12"/>
        <v>WPB 160x152 (30.44KG/Mtr.),11 mtr- with base plate 300x300x12</v>
      </c>
      <c r="D117" s="10" t="str">
        <f t="shared" ref="D117:E117" si="16">D7</f>
        <v>EA</v>
      </c>
      <c r="E117" s="10">
        <f t="shared" si="16"/>
        <v>84</v>
      </c>
      <c r="F117" s="4"/>
      <c r="G117" s="4">
        <f t="shared" si="13"/>
        <v>0</v>
      </c>
      <c r="H117" s="4">
        <f t="shared" si="14"/>
        <v>0</v>
      </c>
      <c r="I117" s="5">
        <f t="shared" si="15"/>
        <v>0</v>
      </c>
    </row>
    <row r="118" spans="1:9" x14ac:dyDescent="0.2">
      <c r="A118" s="25">
        <v>1.4</v>
      </c>
      <c r="B118" s="4">
        <f>B117+1</f>
        <v>3</v>
      </c>
      <c r="C118" s="3" t="str">
        <f t="shared" si="12"/>
        <v>13 Mtr. Long H-Pole</v>
      </c>
      <c r="D118" s="10" t="str">
        <f t="shared" ref="D118:E118" si="17">D8</f>
        <v>EA</v>
      </c>
      <c r="E118" s="10">
        <f t="shared" si="17"/>
        <v>200</v>
      </c>
      <c r="F118" s="4"/>
      <c r="G118" s="4">
        <f t="shared" si="13"/>
        <v>0</v>
      </c>
      <c r="H118" s="4">
        <f t="shared" si="14"/>
        <v>0</v>
      </c>
      <c r="I118" s="5">
        <f t="shared" si="15"/>
        <v>0</v>
      </c>
    </row>
    <row r="119" spans="1:9" x14ac:dyDescent="0.2">
      <c r="A119" s="25">
        <v>2</v>
      </c>
      <c r="B119" s="8" t="str">
        <f t="shared" si="11"/>
        <v>B.</v>
      </c>
      <c r="C119" s="7" t="str">
        <f t="shared" si="12"/>
        <v>Conductor &amp; Cable</v>
      </c>
      <c r="D119" s="10"/>
      <c r="E119" s="4"/>
      <c r="F119" s="4"/>
      <c r="G119" s="4"/>
      <c r="H119" s="4"/>
      <c r="I119" s="5"/>
    </row>
    <row r="120" spans="1:9" x14ac:dyDescent="0.2">
      <c r="A120" s="25">
        <v>2.1</v>
      </c>
      <c r="B120" s="4">
        <f>B118+1</f>
        <v>4</v>
      </c>
      <c r="C120" s="3" t="str">
        <f t="shared" si="12"/>
        <v>AAA conductor,232 mm2</v>
      </c>
      <c r="D120" s="10" t="str">
        <f t="shared" ref="D120:E120" si="18">D10</f>
        <v>M</v>
      </c>
      <c r="E120" s="10">
        <f t="shared" si="18"/>
        <v>43280</v>
      </c>
      <c r="F120" s="4"/>
      <c r="G120" s="4">
        <f t="shared" ref="G120:G123" si="19">F120*18%</f>
        <v>0</v>
      </c>
      <c r="H120" s="4">
        <f t="shared" ref="H120:H123" si="20">F120+G120</f>
        <v>0</v>
      </c>
      <c r="I120" s="5">
        <f t="shared" ref="I120:I123" si="21">E120*H120</f>
        <v>0</v>
      </c>
    </row>
    <row r="121" spans="1:9" x14ac:dyDescent="0.2">
      <c r="A121" s="25">
        <v>2.2000000000000002</v>
      </c>
      <c r="B121" s="4">
        <f>B120+1</f>
        <v>5</v>
      </c>
      <c r="C121" s="3" t="str">
        <f t="shared" si="12"/>
        <v>AAA conductor,100 mm2</v>
      </c>
      <c r="D121" s="10" t="str">
        <f t="shared" ref="D121:E121" si="22">D11</f>
        <v>M</v>
      </c>
      <c r="E121" s="10">
        <f t="shared" si="22"/>
        <v>1855.56</v>
      </c>
      <c r="F121" s="4"/>
      <c r="G121" s="4">
        <f t="shared" si="19"/>
        <v>0</v>
      </c>
      <c r="H121" s="4">
        <f t="shared" si="20"/>
        <v>0</v>
      </c>
      <c r="I121" s="5">
        <f t="shared" si="21"/>
        <v>0</v>
      </c>
    </row>
    <row r="122" spans="1:9" ht="28.5" x14ac:dyDescent="0.2">
      <c r="A122" s="25">
        <v>3</v>
      </c>
      <c r="B122" s="4">
        <f>B121+1</f>
        <v>6</v>
      </c>
      <c r="C122" s="3" t="s">
        <v>190</v>
      </c>
      <c r="D122" s="10" t="str">
        <f t="shared" ref="D122" si="23">D12</f>
        <v>M</v>
      </c>
      <c r="E122" s="10">
        <v>34000</v>
      </c>
      <c r="F122" s="4"/>
      <c r="G122" s="4">
        <f t="shared" si="19"/>
        <v>0</v>
      </c>
      <c r="H122" s="4">
        <f t="shared" si="20"/>
        <v>0</v>
      </c>
      <c r="I122" s="5">
        <f t="shared" si="21"/>
        <v>0</v>
      </c>
    </row>
    <row r="123" spans="1:9" ht="28.5" x14ac:dyDescent="0.2">
      <c r="A123" s="25">
        <v>3.1</v>
      </c>
      <c r="B123" s="4">
        <f>B122+1</f>
        <v>7</v>
      </c>
      <c r="C123" s="3" t="s">
        <v>191</v>
      </c>
      <c r="D123" s="10" t="str">
        <f t="shared" ref="D123" si="24">D13</f>
        <v>M</v>
      </c>
      <c r="E123" s="10">
        <v>6500</v>
      </c>
      <c r="F123" s="4"/>
      <c r="G123" s="4">
        <f t="shared" si="19"/>
        <v>0</v>
      </c>
      <c r="H123" s="4">
        <f t="shared" si="20"/>
        <v>0</v>
      </c>
      <c r="I123" s="5">
        <f t="shared" si="21"/>
        <v>0</v>
      </c>
    </row>
    <row r="124" spans="1:9" x14ac:dyDescent="0.2">
      <c r="A124" s="25">
        <v>3.2</v>
      </c>
      <c r="B124" s="8" t="str">
        <f t="shared" si="11"/>
        <v>C.</v>
      </c>
      <c r="C124" s="7" t="str">
        <f t="shared" si="12"/>
        <v>RMU</v>
      </c>
      <c r="D124" s="10"/>
      <c r="E124" s="4"/>
      <c r="F124" s="4"/>
      <c r="G124" s="4"/>
      <c r="H124" s="4"/>
      <c r="I124" s="4"/>
    </row>
    <row r="125" spans="1:9" x14ac:dyDescent="0.2">
      <c r="A125" s="25">
        <v>3.3</v>
      </c>
      <c r="B125" s="4">
        <f>B123+1</f>
        <v>8</v>
      </c>
      <c r="C125" s="5" t="s">
        <v>192</v>
      </c>
      <c r="D125" s="10" t="str">
        <f t="shared" si="12"/>
        <v>EA</v>
      </c>
      <c r="E125" s="10">
        <f t="shared" si="12"/>
        <v>9</v>
      </c>
      <c r="F125" s="4"/>
      <c r="G125" s="4">
        <f t="shared" ref="G125:G128" si="25">F125*18%</f>
        <v>0</v>
      </c>
      <c r="H125" s="4">
        <f t="shared" ref="H125:H128" si="26">F125+G125</f>
        <v>0</v>
      </c>
      <c r="I125" s="5">
        <f t="shared" ref="I125:I128" si="27">E125*H125</f>
        <v>0</v>
      </c>
    </row>
    <row r="126" spans="1:9" x14ac:dyDescent="0.2">
      <c r="A126" s="25">
        <v>3.4</v>
      </c>
      <c r="B126" s="4">
        <f>B125+1</f>
        <v>9</v>
      </c>
      <c r="C126" s="5" t="s">
        <v>193</v>
      </c>
      <c r="D126" s="10" t="str">
        <f t="shared" si="12"/>
        <v>EA</v>
      </c>
      <c r="E126" s="10">
        <f t="shared" si="12"/>
        <v>13</v>
      </c>
      <c r="F126" s="4"/>
      <c r="G126" s="4">
        <f t="shared" si="25"/>
        <v>0</v>
      </c>
      <c r="H126" s="4">
        <f t="shared" si="26"/>
        <v>0</v>
      </c>
      <c r="I126" s="5">
        <f t="shared" si="27"/>
        <v>0</v>
      </c>
    </row>
    <row r="127" spans="1:9" x14ac:dyDescent="0.2">
      <c r="A127" s="25">
        <v>3.5</v>
      </c>
      <c r="B127" s="4">
        <f>B126+1</f>
        <v>10</v>
      </c>
      <c r="C127" s="5" t="s">
        <v>194</v>
      </c>
      <c r="D127" s="10" t="str">
        <f t="shared" si="12"/>
        <v>EA</v>
      </c>
      <c r="E127" s="10">
        <f t="shared" si="12"/>
        <v>2</v>
      </c>
      <c r="F127" s="4"/>
      <c r="G127" s="4">
        <f t="shared" si="25"/>
        <v>0</v>
      </c>
      <c r="H127" s="4">
        <f t="shared" si="26"/>
        <v>0</v>
      </c>
      <c r="I127" s="5">
        <f t="shared" si="27"/>
        <v>0</v>
      </c>
    </row>
    <row r="128" spans="1:9" x14ac:dyDescent="0.2">
      <c r="A128" s="25">
        <v>3.6</v>
      </c>
      <c r="B128" s="4">
        <f>B127+1</f>
        <v>11</v>
      </c>
      <c r="C128" s="5" t="s">
        <v>198</v>
      </c>
      <c r="D128" s="10" t="str">
        <f t="shared" si="12"/>
        <v>EA</v>
      </c>
      <c r="E128" s="10">
        <f t="shared" si="12"/>
        <v>11</v>
      </c>
      <c r="F128" s="4"/>
      <c r="G128" s="4">
        <f t="shared" si="25"/>
        <v>0</v>
      </c>
      <c r="H128" s="4">
        <f t="shared" si="26"/>
        <v>0</v>
      </c>
      <c r="I128" s="5">
        <f t="shared" si="27"/>
        <v>0</v>
      </c>
    </row>
    <row r="129" spans="1:9" x14ac:dyDescent="0.2">
      <c r="A129" s="25">
        <v>4.3</v>
      </c>
      <c r="B129" s="8" t="s">
        <v>231</v>
      </c>
      <c r="C129" s="7" t="str">
        <f t="shared" ref="C129:C149" si="28">C35</f>
        <v>Cable Jointing Kits</v>
      </c>
      <c r="D129" s="10"/>
      <c r="E129" s="4"/>
      <c r="F129" s="4"/>
      <c r="G129" s="4"/>
      <c r="H129" s="4"/>
      <c r="I129" s="4"/>
    </row>
    <row r="130" spans="1:9" x14ac:dyDescent="0.2">
      <c r="A130" s="25">
        <v>4.4000000000000004</v>
      </c>
      <c r="B130" s="4">
        <f>B128+1</f>
        <v>12</v>
      </c>
      <c r="C130" s="3" t="str">
        <f t="shared" si="28"/>
        <v>Heat shrinkable jointing kit for 3Cx400 mm² 11KV XLPE Cable(indoor type)(TOUCH PROOF)</v>
      </c>
      <c r="D130" s="10" t="str">
        <f t="shared" ref="D130:E135" si="29">D36</f>
        <v>EA</v>
      </c>
      <c r="E130" s="10">
        <f t="shared" si="29"/>
        <v>52</v>
      </c>
      <c r="F130" s="4"/>
      <c r="G130" s="4">
        <f t="shared" ref="G130:G135" si="30">F130*18%</f>
        <v>0</v>
      </c>
      <c r="H130" s="4">
        <f t="shared" ref="H130:H135" si="31">F130+G130</f>
        <v>0</v>
      </c>
      <c r="I130" s="5">
        <f t="shared" ref="I130:I135" si="32">E130*H130</f>
        <v>0</v>
      </c>
    </row>
    <row r="131" spans="1:9" x14ac:dyDescent="0.2">
      <c r="A131" s="25">
        <v>4.5</v>
      </c>
      <c r="B131" s="4">
        <f>B130+1</f>
        <v>13</v>
      </c>
      <c r="C131" s="3" t="str">
        <f t="shared" si="28"/>
        <v>Heat shrinkable jointing kit for 3Cx400 mm² 11KV XLPE Cable(outdoor type)</v>
      </c>
      <c r="D131" s="10" t="str">
        <f t="shared" si="29"/>
        <v>EA</v>
      </c>
      <c r="E131" s="10">
        <f t="shared" si="29"/>
        <v>46</v>
      </c>
      <c r="F131" s="4"/>
      <c r="G131" s="4">
        <f t="shared" si="30"/>
        <v>0</v>
      </c>
      <c r="H131" s="4">
        <f t="shared" si="31"/>
        <v>0</v>
      </c>
      <c r="I131" s="5">
        <f t="shared" si="32"/>
        <v>0</v>
      </c>
    </row>
    <row r="132" spans="1:9" x14ac:dyDescent="0.2">
      <c r="A132" s="25">
        <v>4.5999999999999996</v>
      </c>
      <c r="B132" s="4">
        <f>B131+1</f>
        <v>14</v>
      </c>
      <c r="C132" s="3" t="str">
        <f t="shared" si="28"/>
        <v>Heat shrinkable jointing kit for 3Cx400 mm² 11KV XLPE Cable(Straight type)</v>
      </c>
      <c r="D132" s="10" t="str">
        <f t="shared" si="29"/>
        <v>EA</v>
      </c>
      <c r="E132" s="10">
        <f t="shared" si="29"/>
        <v>30</v>
      </c>
      <c r="F132" s="4"/>
      <c r="G132" s="4">
        <f t="shared" si="30"/>
        <v>0</v>
      </c>
      <c r="H132" s="4">
        <f t="shared" si="31"/>
        <v>0</v>
      </c>
      <c r="I132" s="5">
        <f t="shared" si="32"/>
        <v>0</v>
      </c>
    </row>
    <row r="133" spans="1:9" x14ac:dyDescent="0.2">
      <c r="A133" s="25">
        <v>4.7</v>
      </c>
      <c r="B133" s="4">
        <f>B132+1</f>
        <v>15</v>
      </c>
      <c r="C133" s="3" t="str">
        <f t="shared" si="28"/>
        <v>Heat Shrinkable jointing kit for 3C x 400  mm2 33KV XLPE Cable (Outdoor type)</v>
      </c>
      <c r="D133" s="10" t="str">
        <f t="shared" si="29"/>
        <v>EA</v>
      </c>
      <c r="E133" s="10">
        <f t="shared" si="29"/>
        <v>96</v>
      </c>
      <c r="F133" s="4"/>
      <c r="G133" s="4">
        <f t="shared" si="30"/>
        <v>0</v>
      </c>
      <c r="H133" s="4">
        <f t="shared" si="31"/>
        <v>0</v>
      </c>
      <c r="I133" s="5">
        <f t="shared" si="32"/>
        <v>0</v>
      </c>
    </row>
    <row r="134" spans="1:9" x14ac:dyDescent="0.2">
      <c r="A134" s="25">
        <v>4.8</v>
      </c>
      <c r="B134" s="4">
        <f>B133+1</f>
        <v>16</v>
      </c>
      <c r="C134" s="3" t="str">
        <f t="shared" si="28"/>
        <v>Heat shrinkable jointing kit for 3C x 400  mm2 33 KV XLPE Cable ((Straight  type))</v>
      </c>
      <c r="D134" s="10" t="str">
        <f t="shared" si="29"/>
        <v>EA</v>
      </c>
      <c r="E134" s="10">
        <f t="shared" si="29"/>
        <v>190</v>
      </c>
      <c r="F134" s="4"/>
      <c r="G134" s="4">
        <f t="shared" si="30"/>
        <v>0</v>
      </c>
      <c r="H134" s="4">
        <f t="shared" si="31"/>
        <v>0</v>
      </c>
      <c r="I134" s="5">
        <f t="shared" si="32"/>
        <v>0</v>
      </c>
    </row>
    <row r="135" spans="1:9" x14ac:dyDescent="0.2">
      <c r="A135" s="25">
        <v>4.9000000000000004</v>
      </c>
      <c r="B135" s="4">
        <f>B134+1</f>
        <v>17</v>
      </c>
      <c r="C135" s="3" t="str">
        <f t="shared" si="28"/>
        <v>Heat shrinkable jointing kit for 3Cx400mm² 33KV XLPE Cable(indoor type) (TOUCH PROOF)</v>
      </c>
      <c r="D135" s="10" t="str">
        <f t="shared" si="29"/>
        <v>EA</v>
      </c>
      <c r="E135" s="10">
        <f t="shared" si="29"/>
        <v>40</v>
      </c>
      <c r="F135" s="4"/>
      <c r="G135" s="4">
        <f t="shared" si="30"/>
        <v>0</v>
      </c>
      <c r="H135" s="4">
        <f t="shared" si="31"/>
        <v>0</v>
      </c>
      <c r="I135" s="5">
        <f t="shared" si="32"/>
        <v>0</v>
      </c>
    </row>
    <row r="136" spans="1:9" x14ac:dyDescent="0.2">
      <c r="A136" s="25">
        <v>5</v>
      </c>
      <c r="B136" s="8" t="s">
        <v>232</v>
      </c>
      <c r="C136" s="7" t="str">
        <f t="shared" si="28"/>
        <v>Conductor Insulator &amp; Hardware fitting</v>
      </c>
      <c r="D136" s="10"/>
      <c r="E136" s="4"/>
      <c r="F136" s="4"/>
      <c r="G136" s="4"/>
      <c r="H136" s="4"/>
      <c r="I136" s="4"/>
    </row>
    <row r="137" spans="1:9" x14ac:dyDescent="0.2">
      <c r="A137" s="25">
        <v>5.1000000000000103</v>
      </c>
      <c r="B137" s="4">
        <f>B135+1</f>
        <v>18</v>
      </c>
      <c r="C137" s="3" t="str">
        <f t="shared" si="28"/>
        <v>PG Clamp for 100 mm2 AAAC conductor</v>
      </c>
      <c r="D137" s="10" t="str">
        <f t="shared" ref="D137:E137" si="33">D43</f>
        <v>EA</v>
      </c>
      <c r="E137" s="10">
        <f t="shared" si="33"/>
        <v>252</v>
      </c>
      <c r="F137" s="4"/>
      <c r="G137" s="4">
        <f t="shared" ref="G137:G155" si="34">F137*18%</f>
        <v>0</v>
      </c>
      <c r="H137" s="4">
        <f t="shared" ref="H137:H155" si="35">F137+G137</f>
        <v>0</v>
      </c>
      <c r="I137" s="5">
        <f t="shared" ref="I137:I155" si="36">E137*H137</f>
        <v>0</v>
      </c>
    </row>
    <row r="138" spans="1:9" x14ac:dyDescent="0.2">
      <c r="A138" s="25">
        <v>5.2000000000000099</v>
      </c>
      <c r="B138" s="4">
        <f>B137+1</f>
        <v>19</v>
      </c>
      <c r="C138" s="3" t="str">
        <f t="shared" si="28"/>
        <v xml:space="preserve">Clamp for pipe </v>
      </c>
      <c r="D138" s="10" t="str">
        <f t="shared" ref="D138:E138" si="37">D44</f>
        <v>EA</v>
      </c>
      <c r="E138" s="10">
        <f t="shared" si="37"/>
        <v>171.2</v>
      </c>
      <c r="F138" s="4"/>
      <c r="G138" s="4">
        <f t="shared" si="34"/>
        <v>0</v>
      </c>
      <c r="H138" s="4">
        <f t="shared" si="35"/>
        <v>0</v>
      </c>
      <c r="I138" s="5">
        <f t="shared" si="36"/>
        <v>0</v>
      </c>
    </row>
    <row r="139" spans="1:9" x14ac:dyDescent="0.2">
      <c r="A139" s="25">
        <v>5.3000000000000096</v>
      </c>
      <c r="B139" s="4">
        <f t="shared" ref="B139:B155" si="38">B138+1</f>
        <v>20</v>
      </c>
      <c r="C139" s="3" t="str">
        <f t="shared" si="28"/>
        <v>PG Clamp for 232 mm2 AAAC conductor</v>
      </c>
      <c r="D139" s="10" t="str">
        <f t="shared" ref="D139:E139" si="39">D45</f>
        <v>EA</v>
      </c>
      <c r="E139" s="10">
        <f t="shared" si="39"/>
        <v>528</v>
      </c>
      <c r="F139" s="4"/>
      <c r="G139" s="4">
        <f t="shared" si="34"/>
        <v>0</v>
      </c>
      <c r="H139" s="4">
        <f t="shared" si="35"/>
        <v>0</v>
      </c>
      <c r="I139" s="5">
        <f t="shared" si="36"/>
        <v>0</v>
      </c>
    </row>
    <row r="140" spans="1:9" x14ac:dyDescent="0.2">
      <c r="A140" s="25">
        <v>5.4000000000000101</v>
      </c>
      <c r="B140" s="4">
        <f t="shared" si="38"/>
        <v>21</v>
      </c>
      <c r="C140" s="3" t="str">
        <f t="shared" si="28"/>
        <v>Wedge connector for 232 sq.mm AAA conductor</v>
      </c>
      <c r="D140" s="10" t="str">
        <f t="shared" ref="D140:E140" si="40">D46</f>
        <v>EA</v>
      </c>
      <c r="E140" s="10">
        <f t="shared" si="40"/>
        <v>30</v>
      </c>
      <c r="F140" s="4"/>
      <c r="G140" s="4">
        <f t="shared" si="34"/>
        <v>0</v>
      </c>
      <c r="H140" s="4">
        <f t="shared" si="35"/>
        <v>0</v>
      </c>
      <c r="I140" s="5">
        <f t="shared" si="36"/>
        <v>0</v>
      </c>
    </row>
    <row r="141" spans="1:9" x14ac:dyDescent="0.2">
      <c r="A141" s="25">
        <v>5.5000000000000098</v>
      </c>
      <c r="B141" s="4">
        <f t="shared" si="38"/>
        <v>22</v>
      </c>
      <c r="C141" s="3" t="str">
        <f t="shared" si="28"/>
        <v>Paddle clamp for wedge connector of 232 sq.mm AAA conductor</v>
      </c>
      <c r="D141" s="10" t="str">
        <f t="shared" ref="D141:E141" si="41">D47</f>
        <v>EA</v>
      </c>
      <c r="E141" s="10">
        <f t="shared" si="41"/>
        <v>30</v>
      </c>
      <c r="F141" s="4"/>
      <c r="G141" s="4">
        <f t="shared" si="34"/>
        <v>0</v>
      </c>
      <c r="H141" s="4">
        <f t="shared" si="35"/>
        <v>0</v>
      </c>
      <c r="I141" s="5">
        <f t="shared" si="36"/>
        <v>0</v>
      </c>
    </row>
    <row r="142" spans="1:9" x14ac:dyDescent="0.2">
      <c r="A142" s="25">
        <v>5.6000000000000103</v>
      </c>
      <c r="B142" s="4">
        <f t="shared" si="38"/>
        <v>23</v>
      </c>
      <c r="C142" s="3" t="str">
        <f t="shared" si="28"/>
        <v>GI Nut , Bolt &amp; Washer of different sizes</v>
      </c>
      <c r="D142" s="10" t="str">
        <f t="shared" ref="D142:E142" si="42">D48</f>
        <v>KG</v>
      </c>
      <c r="E142" s="10">
        <f t="shared" si="42"/>
        <v>5102.3239999999996</v>
      </c>
      <c r="F142" s="4"/>
      <c r="G142" s="4">
        <f t="shared" si="34"/>
        <v>0</v>
      </c>
      <c r="H142" s="4">
        <f t="shared" si="35"/>
        <v>0</v>
      </c>
      <c r="I142" s="5">
        <f t="shared" si="36"/>
        <v>0</v>
      </c>
    </row>
    <row r="143" spans="1:9" x14ac:dyDescent="0.2">
      <c r="A143" s="25">
        <v>5.7000000000000099</v>
      </c>
      <c r="B143" s="4">
        <f t="shared" si="38"/>
        <v>24</v>
      </c>
      <c r="C143" s="3" t="str">
        <f t="shared" si="28"/>
        <v>Eye hook</v>
      </c>
      <c r="D143" s="10" t="str">
        <f t="shared" ref="D143:E143" si="43">D49</f>
        <v>No</v>
      </c>
      <c r="E143" s="10">
        <f t="shared" si="43"/>
        <v>72</v>
      </c>
      <c r="F143" s="4"/>
      <c r="G143" s="4">
        <f t="shared" si="34"/>
        <v>0</v>
      </c>
      <c r="H143" s="4">
        <f t="shared" si="35"/>
        <v>0</v>
      </c>
      <c r="I143" s="5">
        <f t="shared" si="36"/>
        <v>0</v>
      </c>
    </row>
    <row r="144" spans="1:9" x14ac:dyDescent="0.2">
      <c r="A144" s="25">
        <v>5.8000000000000096</v>
      </c>
      <c r="B144" s="4">
        <f t="shared" si="38"/>
        <v>25</v>
      </c>
      <c r="C144" s="3" t="str">
        <f t="shared" si="28"/>
        <v>POLYCARBONATE BIRD GUARD</v>
      </c>
      <c r="D144" s="10" t="str">
        <f t="shared" ref="D144:E144" si="44">D50</f>
        <v>EA</v>
      </c>
      <c r="E144" s="10">
        <f t="shared" si="44"/>
        <v>45</v>
      </c>
      <c r="F144" s="4"/>
      <c r="G144" s="4">
        <f t="shared" si="34"/>
        <v>0</v>
      </c>
      <c r="H144" s="4">
        <f t="shared" si="35"/>
        <v>0</v>
      </c>
      <c r="I144" s="5">
        <f t="shared" si="36"/>
        <v>0</v>
      </c>
    </row>
    <row r="145" spans="1:9" x14ac:dyDescent="0.2">
      <c r="A145" s="25">
        <v>5.9000000000000101</v>
      </c>
      <c r="B145" s="4">
        <f t="shared" si="38"/>
        <v>26</v>
      </c>
      <c r="C145" s="3" t="str">
        <f t="shared" si="28"/>
        <v>11kV,5kN pin insulator polymer</v>
      </c>
      <c r="D145" s="10" t="str">
        <f t="shared" ref="D145:E145" si="45">D51</f>
        <v>No</v>
      </c>
      <c r="E145" s="10">
        <f t="shared" si="45"/>
        <v>126</v>
      </c>
      <c r="F145" s="4"/>
      <c r="G145" s="4">
        <f t="shared" si="34"/>
        <v>0</v>
      </c>
      <c r="H145" s="4">
        <f t="shared" si="35"/>
        <v>0</v>
      </c>
      <c r="I145" s="5">
        <f t="shared" si="36"/>
        <v>0</v>
      </c>
    </row>
    <row r="146" spans="1:9" x14ac:dyDescent="0.2">
      <c r="B146" s="4">
        <f t="shared" si="38"/>
        <v>27</v>
      </c>
      <c r="C146" s="3" t="str">
        <f t="shared" si="28"/>
        <v>H/W fitting(B&amp;S) 70KN,3 Bolt</v>
      </c>
      <c r="D146" s="10" t="str">
        <f t="shared" ref="D146:E146" si="46">D52</f>
        <v>Set</v>
      </c>
      <c r="E146" s="10">
        <f t="shared" si="46"/>
        <v>252</v>
      </c>
      <c r="F146" s="4"/>
      <c r="G146" s="4">
        <f t="shared" si="34"/>
        <v>0</v>
      </c>
      <c r="H146" s="4">
        <f t="shared" si="35"/>
        <v>0</v>
      </c>
      <c r="I146" s="5">
        <f t="shared" si="36"/>
        <v>0</v>
      </c>
    </row>
    <row r="147" spans="1:9" x14ac:dyDescent="0.2">
      <c r="B147" s="4">
        <f t="shared" si="38"/>
        <v>28</v>
      </c>
      <c r="C147" s="3" t="str">
        <f t="shared" si="28"/>
        <v xml:space="preserve">11kV Disc insulator (B&amp;S) 70KN polymer </v>
      </c>
      <c r="D147" s="10" t="str">
        <f t="shared" ref="D147:E147" si="47">D53</f>
        <v>No</v>
      </c>
      <c r="E147" s="10">
        <f t="shared" si="47"/>
        <v>252</v>
      </c>
      <c r="F147" s="4"/>
      <c r="G147" s="4">
        <f t="shared" si="34"/>
        <v>0</v>
      </c>
      <c r="H147" s="4">
        <f t="shared" si="35"/>
        <v>0</v>
      </c>
      <c r="I147" s="5">
        <f t="shared" si="36"/>
        <v>0</v>
      </c>
    </row>
    <row r="148" spans="1:9" x14ac:dyDescent="0.2">
      <c r="B148" s="4">
        <f t="shared" si="38"/>
        <v>29</v>
      </c>
      <c r="C148" s="3" t="str">
        <f t="shared" si="28"/>
        <v>33kV,10kN pin insulator polymer</v>
      </c>
      <c r="D148" s="10" t="str">
        <f t="shared" ref="D148:E148" si="48">D54</f>
        <v>No</v>
      </c>
      <c r="E148" s="10">
        <f t="shared" si="48"/>
        <v>1069</v>
      </c>
      <c r="F148" s="4"/>
      <c r="G148" s="4">
        <f t="shared" si="34"/>
        <v>0</v>
      </c>
      <c r="H148" s="4">
        <f t="shared" si="35"/>
        <v>0</v>
      </c>
      <c r="I148" s="5">
        <f t="shared" si="36"/>
        <v>0</v>
      </c>
    </row>
    <row r="149" spans="1:9" x14ac:dyDescent="0.2">
      <c r="B149" s="4">
        <f t="shared" si="38"/>
        <v>30</v>
      </c>
      <c r="C149" s="3" t="str">
        <f t="shared" si="28"/>
        <v>33kV Disc insulator (B&amp;S) 120KN polymer</v>
      </c>
      <c r="D149" s="10" t="str">
        <f t="shared" ref="D149:E149" si="49">D55</f>
        <v>No</v>
      </c>
      <c r="E149" s="10">
        <f t="shared" si="49"/>
        <v>522</v>
      </c>
      <c r="F149" s="4"/>
      <c r="G149" s="4">
        <f t="shared" si="34"/>
        <v>0</v>
      </c>
      <c r="H149" s="4">
        <f t="shared" si="35"/>
        <v>0</v>
      </c>
      <c r="I149" s="5">
        <f t="shared" si="36"/>
        <v>0</v>
      </c>
    </row>
    <row r="150" spans="1:9" x14ac:dyDescent="0.2">
      <c r="B150" s="4">
        <f t="shared" si="38"/>
        <v>31</v>
      </c>
      <c r="C150" s="3" t="s">
        <v>33</v>
      </c>
      <c r="D150" s="10" t="str">
        <f t="shared" ref="D150:E150" si="50">D56</f>
        <v>EA</v>
      </c>
      <c r="E150" s="10">
        <f t="shared" si="50"/>
        <v>522</v>
      </c>
      <c r="F150" s="4"/>
      <c r="G150" s="4">
        <f t="shared" si="34"/>
        <v>0</v>
      </c>
      <c r="H150" s="4">
        <f t="shared" si="35"/>
        <v>0</v>
      </c>
      <c r="I150" s="5">
        <f t="shared" si="36"/>
        <v>0</v>
      </c>
    </row>
    <row r="151" spans="1:9" x14ac:dyDescent="0.2">
      <c r="B151" s="4">
        <f t="shared" si="38"/>
        <v>32</v>
      </c>
      <c r="C151" s="3" t="s">
        <v>35</v>
      </c>
      <c r="D151" s="10" t="str">
        <f t="shared" ref="D151:E151" si="51">D57</f>
        <v>EA</v>
      </c>
      <c r="E151" s="10">
        <f t="shared" si="51"/>
        <v>30</v>
      </c>
      <c r="F151" s="4"/>
      <c r="G151" s="4">
        <f t="shared" si="34"/>
        <v>0</v>
      </c>
      <c r="H151" s="4">
        <f t="shared" si="35"/>
        <v>0</v>
      </c>
      <c r="I151" s="5">
        <f t="shared" si="36"/>
        <v>0</v>
      </c>
    </row>
    <row r="152" spans="1:9" x14ac:dyDescent="0.2">
      <c r="B152" s="4">
        <f t="shared" si="38"/>
        <v>33</v>
      </c>
      <c r="C152" s="3" t="s">
        <v>34</v>
      </c>
      <c r="D152" s="10" t="str">
        <f t="shared" ref="D152:E152" si="52">D58</f>
        <v>EA</v>
      </c>
      <c r="E152" s="10">
        <f t="shared" si="52"/>
        <v>30</v>
      </c>
      <c r="F152" s="4"/>
      <c r="G152" s="4">
        <f t="shared" si="34"/>
        <v>0</v>
      </c>
      <c r="H152" s="4">
        <f t="shared" si="35"/>
        <v>0</v>
      </c>
      <c r="I152" s="5">
        <f t="shared" si="36"/>
        <v>0</v>
      </c>
    </row>
    <row r="153" spans="1:9" x14ac:dyDescent="0.2">
      <c r="B153" s="4">
        <f t="shared" si="38"/>
        <v>34</v>
      </c>
      <c r="C153" s="3" t="str">
        <f t="shared" ref="C153:C160" si="53">C59</f>
        <v>33kV V cross Arm (GI)</v>
      </c>
      <c r="D153" s="10" t="str">
        <f t="shared" ref="D153:E153" si="54">D59</f>
        <v>EA</v>
      </c>
      <c r="E153" s="10">
        <f t="shared" si="54"/>
        <v>42</v>
      </c>
      <c r="F153" s="4"/>
      <c r="G153" s="4">
        <f t="shared" si="34"/>
        <v>0</v>
      </c>
      <c r="H153" s="4">
        <f t="shared" si="35"/>
        <v>0</v>
      </c>
      <c r="I153" s="5">
        <f t="shared" si="36"/>
        <v>0</v>
      </c>
    </row>
    <row r="154" spans="1:9" x14ac:dyDescent="0.2">
      <c r="B154" s="4">
        <f t="shared" si="38"/>
        <v>35</v>
      </c>
      <c r="C154" s="3" t="str">
        <f t="shared" si="53"/>
        <v>GI Back Clamp for 33kV 'V' Cros Arm</v>
      </c>
      <c r="D154" s="10" t="str">
        <f t="shared" ref="D154:E154" si="55">D60</f>
        <v>EA</v>
      </c>
      <c r="E154" s="10">
        <f t="shared" si="55"/>
        <v>42</v>
      </c>
      <c r="F154" s="4"/>
      <c r="G154" s="4">
        <f t="shared" si="34"/>
        <v>0</v>
      </c>
      <c r="H154" s="4">
        <f t="shared" si="35"/>
        <v>0</v>
      </c>
      <c r="I154" s="5">
        <f t="shared" si="36"/>
        <v>0</v>
      </c>
    </row>
    <row r="155" spans="1:9" x14ac:dyDescent="0.2">
      <c r="B155" s="4">
        <f t="shared" si="38"/>
        <v>36</v>
      </c>
      <c r="C155" s="3" t="str">
        <f t="shared" si="53"/>
        <v>Top bracket 100X50X5mm GI channel for 33KV</v>
      </c>
      <c r="D155" s="10" t="str">
        <f t="shared" ref="D155:E155" si="56">D61</f>
        <v>EA</v>
      </c>
      <c r="E155" s="10">
        <f t="shared" si="56"/>
        <v>46</v>
      </c>
      <c r="F155" s="4"/>
      <c r="G155" s="4">
        <f t="shared" si="34"/>
        <v>0</v>
      </c>
      <c r="H155" s="4">
        <f t="shared" si="35"/>
        <v>0</v>
      </c>
      <c r="I155" s="5">
        <f t="shared" si="36"/>
        <v>0</v>
      </c>
    </row>
    <row r="156" spans="1:9" x14ac:dyDescent="0.2">
      <c r="B156" s="8" t="s">
        <v>233</v>
      </c>
      <c r="C156" s="7" t="str">
        <f t="shared" si="53"/>
        <v>Channel</v>
      </c>
      <c r="D156" s="10"/>
      <c r="E156" s="10"/>
      <c r="F156" s="4"/>
      <c r="G156" s="4"/>
      <c r="H156" s="4"/>
      <c r="I156" s="4"/>
    </row>
    <row r="157" spans="1:9" x14ac:dyDescent="0.2">
      <c r="B157" s="4">
        <f>B155+1</f>
        <v>37</v>
      </c>
      <c r="C157" s="3" t="str">
        <f t="shared" si="53"/>
        <v>Top Channel 100X50X5mm,channel length 4.3 mtr.</v>
      </c>
      <c r="D157" s="10" t="str">
        <f t="shared" ref="D157:E157" si="57">D63</f>
        <v>KG</v>
      </c>
      <c r="E157" s="10">
        <f t="shared" si="57"/>
        <v>739.94399999999996</v>
      </c>
      <c r="F157" s="4"/>
      <c r="G157" s="4">
        <f t="shared" ref="G157:G175" si="58">F157*18%</f>
        <v>0</v>
      </c>
      <c r="H157" s="4">
        <f t="shared" ref="H157:H175" si="59">F157+G157</f>
        <v>0</v>
      </c>
      <c r="I157" s="5">
        <f t="shared" ref="I157:I175" si="60">E157*H157</f>
        <v>0</v>
      </c>
    </row>
    <row r="158" spans="1:9" ht="15" x14ac:dyDescent="0.2">
      <c r="B158" s="4">
        <f>B157+1</f>
        <v>38</v>
      </c>
      <c r="C158" s="3" t="str">
        <f t="shared" si="53"/>
        <v>Top Channel 100X50X5mm,each channel length 3.25 mtr</v>
      </c>
      <c r="D158" s="10" t="str">
        <f t="shared" ref="D158:E158" si="61">D64</f>
        <v>KG</v>
      </c>
      <c r="E158" s="10">
        <f t="shared" si="61"/>
        <v>2653.8560000000002</v>
      </c>
      <c r="F158" s="34"/>
      <c r="G158" s="4">
        <f t="shared" si="58"/>
        <v>0</v>
      </c>
      <c r="H158" s="4">
        <f t="shared" si="59"/>
        <v>0</v>
      </c>
      <c r="I158" s="5">
        <f t="shared" si="60"/>
        <v>0</v>
      </c>
    </row>
    <row r="159" spans="1:9" ht="15" x14ac:dyDescent="0.2">
      <c r="B159" s="4">
        <f t="shared" ref="B159:B175" si="62">B158+1</f>
        <v>39</v>
      </c>
      <c r="C159" s="3" t="str">
        <f t="shared" si="53"/>
        <v>Straight Cross Arm Channel 100X50X5mm, each channel length 1.7 Mtr.</v>
      </c>
      <c r="D159" s="10" t="str">
        <f t="shared" ref="D159:E159" si="63">D65</f>
        <v>KG</v>
      </c>
      <c r="E159" s="10">
        <f t="shared" si="63"/>
        <v>14821.824000000001</v>
      </c>
      <c r="F159" s="34"/>
      <c r="G159" s="4">
        <f t="shared" si="58"/>
        <v>0</v>
      </c>
      <c r="H159" s="4">
        <f t="shared" si="59"/>
        <v>0</v>
      </c>
      <c r="I159" s="5">
        <f t="shared" si="60"/>
        <v>0</v>
      </c>
    </row>
    <row r="160" spans="1:9" x14ac:dyDescent="0.2">
      <c r="B160" s="4">
        <f t="shared" si="62"/>
        <v>40</v>
      </c>
      <c r="C160" s="3" t="str">
        <f t="shared" si="53"/>
        <v>AB Switch mounting Channel 100X50X5mm GI channel 3.0mtr long</v>
      </c>
      <c r="D160" s="10" t="str">
        <f t="shared" ref="D160:E160" si="64">D66</f>
        <v>KG</v>
      </c>
      <c r="E160" s="10">
        <f t="shared" si="64"/>
        <v>2409.12</v>
      </c>
      <c r="F160" s="4"/>
      <c r="G160" s="4">
        <f t="shared" si="58"/>
        <v>0</v>
      </c>
      <c r="H160" s="4">
        <f t="shared" si="59"/>
        <v>0</v>
      </c>
      <c r="I160" s="5">
        <f t="shared" si="60"/>
        <v>0</v>
      </c>
    </row>
    <row r="161" spans="2:9" x14ac:dyDescent="0.2">
      <c r="B161" s="4">
        <f t="shared" si="62"/>
        <v>41</v>
      </c>
      <c r="C161" s="3" t="str">
        <f t="shared" ref="C161:E161" si="65">C67</f>
        <v>AB Switch Side Support Channel 100X50X5mm,each channel length 0.35 mtr.</v>
      </c>
      <c r="D161" s="10" t="str">
        <f t="shared" si="65"/>
        <v>KG</v>
      </c>
      <c r="E161" s="10">
        <f t="shared" si="65"/>
        <v>281.06400000000002</v>
      </c>
      <c r="F161" s="4"/>
      <c r="G161" s="4">
        <f t="shared" si="58"/>
        <v>0</v>
      </c>
      <c r="H161" s="4">
        <f t="shared" si="59"/>
        <v>0</v>
      </c>
      <c r="I161" s="5">
        <f t="shared" si="60"/>
        <v>0</v>
      </c>
    </row>
    <row r="162" spans="2:9" x14ac:dyDescent="0.2">
      <c r="B162" s="4">
        <f t="shared" si="62"/>
        <v>42</v>
      </c>
      <c r="C162" s="3" t="str">
        <f t="shared" ref="C162:E162" si="66">C68</f>
        <v>Isolator Support Side Channel(GI) 100X50X5mm, Channel(GI) length 0.5 mtr.</v>
      </c>
      <c r="D162" s="10" t="str">
        <f t="shared" si="66"/>
        <v>KG</v>
      </c>
      <c r="E162" s="10">
        <f t="shared" si="66"/>
        <v>95.6</v>
      </c>
      <c r="F162" s="4"/>
      <c r="G162" s="4">
        <f t="shared" si="58"/>
        <v>0</v>
      </c>
      <c r="H162" s="4">
        <f t="shared" si="59"/>
        <v>0</v>
      </c>
      <c r="I162" s="5">
        <f t="shared" si="60"/>
        <v>0</v>
      </c>
    </row>
    <row r="163" spans="2:9" x14ac:dyDescent="0.2">
      <c r="B163" s="4">
        <f t="shared" si="62"/>
        <v>43</v>
      </c>
      <c r="C163" s="3" t="str">
        <f t="shared" ref="C163:E163" si="67">C69</f>
        <v>Straight Cross Arm Top Channel 100X50X5mm,each channel length 0.306 Mtr.</v>
      </c>
      <c r="D163" s="10" t="str">
        <f t="shared" si="67"/>
        <v>KG</v>
      </c>
      <c r="E163" s="10">
        <f t="shared" si="67"/>
        <v>1351.5163199999997</v>
      </c>
      <c r="F163" s="4"/>
      <c r="G163" s="4">
        <f t="shared" si="58"/>
        <v>0</v>
      </c>
      <c r="H163" s="4">
        <f t="shared" si="59"/>
        <v>0</v>
      </c>
      <c r="I163" s="5">
        <f t="shared" si="60"/>
        <v>0</v>
      </c>
    </row>
    <row r="164" spans="2:9" x14ac:dyDescent="0.2">
      <c r="B164" s="4">
        <f t="shared" si="62"/>
        <v>44</v>
      </c>
      <c r="C164" s="3" t="str">
        <f t="shared" ref="C164:E164" si="68">C70</f>
        <v>Double Pole Belting Channel 75X40X 4.8mm.,each channel length 3.0 Mtr.</v>
      </c>
      <c r="D164" s="10" t="str">
        <f t="shared" si="68"/>
        <v>KG</v>
      </c>
      <c r="E164" s="10">
        <f t="shared" si="68"/>
        <v>3812.76</v>
      </c>
      <c r="F164" s="4"/>
      <c r="G164" s="4">
        <f t="shared" si="58"/>
        <v>0</v>
      </c>
      <c r="H164" s="4">
        <f t="shared" si="59"/>
        <v>0</v>
      </c>
      <c r="I164" s="5">
        <f t="shared" si="60"/>
        <v>0</v>
      </c>
    </row>
    <row r="165" spans="2:9" x14ac:dyDescent="0.2">
      <c r="B165" s="4">
        <f t="shared" si="62"/>
        <v>45</v>
      </c>
      <c r="C165" s="3" t="str">
        <f t="shared" ref="C165:E165" si="69">C71</f>
        <v>Double Pole Belting Channel(GI) 75X40X 4.8mm., Channel(GI) length 4.3 Mtr.</v>
      </c>
      <c r="D165" s="10" t="str">
        <f t="shared" si="69"/>
        <v>KG</v>
      </c>
      <c r="E165" s="10">
        <f t="shared" si="69"/>
        <v>859.65599999999995</v>
      </c>
      <c r="F165" s="4"/>
      <c r="G165" s="4">
        <f t="shared" si="58"/>
        <v>0</v>
      </c>
      <c r="H165" s="4">
        <f t="shared" si="59"/>
        <v>0</v>
      </c>
      <c r="I165" s="5">
        <f t="shared" si="60"/>
        <v>0</v>
      </c>
    </row>
    <row r="166" spans="2:9" x14ac:dyDescent="0.2">
      <c r="B166" s="4">
        <f t="shared" si="62"/>
        <v>46</v>
      </c>
      <c r="C166" s="3" t="str">
        <f t="shared" ref="C166:E166" si="70">C72</f>
        <v>Isolator Operating Down Pipe Support Channel(GI) 75X40X 4.8mm.,Channel(GI) length 0.8 Mtr.</v>
      </c>
      <c r="D166" s="10" t="str">
        <f t="shared" si="70"/>
        <v>KG</v>
      </c>
      <c r="E166" s="10">
        <f t="shared" si="70"/>
        <v>274.17599999999999</v>
      </c>
      <c r="F166" s="4"/>
      <c r="G166" s="4">
        <f t="shared" si="58"/>
        <v>0</v>
      </c>
      <c r="H166" s="4">
        <f t="shared" si="59"/>
        <v>0</v>
      </c>
      <c r="I166" s="5">
        <f t="shared" si="60"/>
        <v>0</v>
      </c>
    </row>
    <row r="167" spans="2:9" x14ac:dyDescent="0.2">
      <c r="B167" s="4">
        <f t="shared" si="62"/>
        <v>47</v>
      </c>
      <c r="C167" s="3" t="str">
        <f t="shared" ref="C167:E167" si="71">C73</f>
        <v>Cross arm Channel of 75X40X4.8mm GI Channel 3.7 mtr.</v>
      </c>
      <c r="D167" s="10" t="str">
        <f t="shared" si="71"/>
        <v>KG</v>
      </c>
      <c r="E167" s="10">
        <f t="shared" si="71"/>
        <v>1902.0959999999998</v>
      </c>
      <c r="F167" s="4"/>
      <c r="G167" s="4">
        <f t="shared" si="58"/>
        <v>0</v>
      </c>
      <c r="H167" s="4">
        <f t="shared" si="59"/>
        <v>0</v>
      </c>
      <c r="I167" s="5">
        <f t="shared" si="60"/>
        <v>0</v>
      </c>
    </row>
    <row r="168" spans="2:9" x14ac:dyDescent="0.2">
      <c r="B168" s="4">
        <f t="shared" si="62"/>
        <v>48</v>
      </c>
      <c r="C168" s="3" t="str">
        <f t="shared" ref="C168:E168" si="72">C74</f>
        <v>Insulator Support Cahnnel 75X40X 4.8mm., channel length 4.3 Mtr.</v>
      </c>
      <c r="D168" s="10" t="str">
        <f t="shared" si="72"/>
        <v>KG</v>
      </c>
      <c r="E168" s="10">
        <f t="shared" si="72"/>
        <v>552.63599999999997</v>
      </c>
      <c r="F168" s="4"/>
      <c r="G168" s="4">
        <f t="shared" si="58"/>
        <v>0</v>
      </c>
      <c r="H168" s="4">
        <f t="shared" si="59"/>
        <v>0</v>
      </c>
      <c r="I168" s="5">
        <f t="shared" si="60"/>
        <v>0</v>
      </c>
    </row>
    <row r="169" spans="2:9" x14ac:dyDescent="0.2">
      <c r="B169" s="4">
        <f t="shared" si="62"/>
        <v>49</v>
      </c>
      <c r="C169" s="3" t="str">
        <f t="shared" ref="C169:E169" si="73">C75</f>
        <v>50X50X6mm.GI Bracing Angle, each angle length 3.512 mtr.</v>
      </c>
      <c r="D169" s="10" t="str">
        <f t="shared" si="73"/>
        <v>KG</v>
      </c>
      <c r="E169" s="10">
        <f t="shared" si="73"/>
        <v>2655.0720000000001</v>
      </c>
      <c r="F169" s="4"/>
      <c r="G169" s="4">
        <f t="shared" si="58"/>
        <v>0</v>
      </c>
      <c r="H169" s="4">
        <f t="shared" si="59"/>
        <v>0</v>
      </c>
      <c r="I169" s="5">
        <f t="shared" si="60"/>
        <v>0</v>
      </c>
    </row>
    <row r="170" spans="2:9" x14ac:dyDescent="0.2">
      <c r="B170" s="4">
        <f t="shared" si="62"/>
        <v>50</v>
      </c>
      <c r="C170" s="3" t="str">
        <f t="shared" ref="C170:E170" si="74">C76</f>
        <v>50X50X6mm.GI Bracing Angle,each angle length 3.432 mtr.</v>
      </c>
      <c r="D170" s="10" t="str">
        <f t="shared" si="74"/>
        <v>KG</v>
      </c>
      <c r="E170" s="10">
        <f t="shared" si="74"/>
        <v>123.55199999999999</v>
      </c>
      <c r="F170" s="4"/>
      <c r="G170" s="4">
        <f t="shared" si="58"/>
        <v>0</v>
      </c>
      <c r="H170" s="4">
        <f t="shared" si="59"/>
        <v>0</v>
      </c>
      <c r="I170" s="5">
        <f t="shared" si="60"/>
        <v>0</v>
      </c>
    </row>
    <row r="171" spans="2:9" x14ac:dyDescent="0.2">
      <c r="B171" s="4">
        <f t="shared" si="62"/>
        <v>51</v>
      </c>
      <c r="C171" s="3" t="str">
        <f t="shared" ref="C171:E171" si="75">C77</f>
        <v>50x50x6mm.GI Bracing Angle(GI), Angle(GI) length 4.927 mtr.</v>
      </c>
      <c r="D171" s="10" t="str">
        <f t="shared" si="75"/>
        <v>KG</v>
      </c>
      <c r="E171" s="10">
        <f t="shared" si="75"/>
        <v>620.80200000000002</v>
      </c>
      <c r="F171" s="4"/>
      <c r="G171" s="4">
        <f t="shared" si="58"/>
        <v>0</v>
      </c>
      <c r="H171" s="4">
        <f t="shared" si="59"/>
        <v>0</v>
      </c>
      <c r="I171" s="5">
        <f t="shared" si="60"/>
        <v>0</v>
      </c>
    </row>
    <row r="172" spans="2:9" x14ac:dyDescent="0.2">
      <c r="B172" s="4">
        <f>B171+1</f>
        <v>52</v>
      </c>
      <c r="C172" s="5" t="s">
        <v>125</v>
      </c>
      <c r="D172" s="10" t="str">
        <f t="shared" ref="D172:E172" si="76">D78</f>
        <v>KG</v>
      </c>
      <c r="E172" s="10">
        <f t="shared" si="76"/>
        <v>10.476000000000001</v>
      </c>
      <c r="F172" s="4"/>
      <c r="G172" s="4">
        <f t="shared" si="58"/>
        <v>0</v>
      </c>
      <c r="H172" s="4">
        <f t="shared" si="59"/>
        <v>0</v>
      </c>
      <c r="I172" s="5">
        <f t="shared" si="60"/>
        <v>0</v>
      </c>
    </row>
    <row r="173" spans="2:9" x14ac:dyDescent="0.2">
      <c r="B173" s="4">
        <f t="shared" si="62"/>
        <v>53</v>
      </c>
      <c r="C173" s="5" t="s">
        <v>126</v>
      </c>
      <c r="D173" s="10" t="str">
        <f t="shared" ref="D173:E173" si="77">D79</f>
        <v>KG</v>
      </c>
      <c r="E173" s="10">
        <f t="shared" si="77"/>
        <v>9.18</v>
      </c>
      <c r="F173" s="4"/>
      <c r="G173" s="4">
        <f t="shared" si="58"/>
        <v>0</v>
      </c>
      <c r="H173" s="4">
        <f t="shared" si="59"/>
        <v>0</v>
      </c>
      <c r="I173" s="5">
        <f t="shared" si="60"/>
        <v>0</v>
      </c>
    </row>
    <row r="174" spans="2:9" x14ac:dyDescent="0.2">
      <c r="B174" s="4">
        <f t="shared" si="62"/>
        <v>54</v>
      </c>
      <c r="C174" s="3" t="str">
        <f t="shared" ref="C174:E174" si="78">C80</f>
        <v>Fish Plate 50X8 mm.,each 0.280 mtr. Length</v>
      </c>
      <c r="D174" s="10" t="str">
        <f t="shared" si="78"/>
        <v>KG</v>
      </c>
      <c r="E174" s="10">
        <f t="shared" si="78"/>
        <v>1851.5952000000004</v>
      </c>
      <c r="F174" s="4"/>
      <c r="G174" s="4">
        <f t="shared" si="58"/>
        <v>0</v>
      </c>
      <c r="H174" s="4">
        <f t="shared" si="59"/>
        <v>0</v>
      </c>
      <c r="I174" s="5">
        <f t="shared" si="60"/>
        <v>0</v>
      </c>
    </row>
    <row r="175" spans="2:9" x14ac:dyDescent="0.2">
      <c r="B175" s="4">
        <f t="shared" si="62"/>
        <v>55</v>
      </c>
      <c r="C175" s="3" t="str">
        <f t="shared" ref="C175:E175" si="79">C81</f>
        <v>Fish Plate(GI) 50x6 mm., each 0.280 mtr. length</v>
      </c>
      <c r="D175" s="10" t="str">
        <f t="shared" si="79"/>
        <v>KG</v>
      </c>
      <c r="E175" s="10">
        <f t="shared" si="79"/>
        <v>19.824000000000002</v>
      </c>
      <c r="F175" s="4"/>
      <c r="G175" s="4">
        <f t="shared" si="58"/>
        <v>0</v>
      </c>
      <c r="H175" s="4">
        <f t="shared" si="59"/>
        <v>0</v>
      </c>
      <c r="I175" s="5">
        <f t="shared" si="60"/>
        <v>0</v>
      </c>
    </row>
    <row r="176" spans="2:9" x14ac:dyDescent="0.2">
      <c r="B176" s="8" t="s">
        <v>234</v>
      </c>
      <c r="C176" s="7" t="str">
        <f t="shared" ref="C176" si="80">C82</f>
        <v>Earthing</v>
      </c>
      <c r="D176" s="10"/>
      <c r="E176" s="10"/>
      <c r="F176" s="4"/>
      <c r="G176" s="4"/>
      <c r="H176" s="4"/>
      <c r="I176" s="4"/>
    </row>
    <row r="177" spans="2:9" x14ac:dyDescent="0.2">
      <c r="B177" s="4">
        <f>B175+1</f>
        <v>56</v>
      </c>
      <c r="C177" s="3" t="str">
        <f t="shared" ref="C177:E177" si="81">C83</f>
        <v>50X6 mm GI Flat</v>
      </c>
      <c r="D177" s="10" t="str">
        <f t="shared" si="81"/>
        <v>KG</v>
      </c>
      <c r="E177" s="10">
        <f t="shared" si="81"/>
        <v>1641.51</v>
      </c>
      <c r="F177" s="4"/>
      <c r="G177" s="4">
        <f t="shared" ref="G177:G181" si="82">F177*18%</f>
        <v>0</v>
      </c>
      <c r="H177" s="4">
        <f t="shared" ref="H177:H181" si="83">F177+G177</f>
        <v>0</v>
      </c>
      <c r="I177" s="5">
        <f t="shared" ref="I177:I181" si="84">E177*H177</f>
        <v>0</v>
      </c>
    </row>
    <row r="178" spans="2:9" x14ac:dyDescent="0.2">
      <c r="B178" s="4">
        <f>B177+1</f>
        <v>57</v>
      </c>
      <c r="C178" s="3" t="str">
        <f t="shared" ref="C178:E178" si="85">C84</f>
        <v>25X6 mm GI Flat</v>
      </c>
      <c r="D178" s="10" t="str">
        <f t="shared" si="85"/>
        <v>KG</v>
      </c>
      <c r="E178" s="10">
        <f t="shared" si="85"/>
        <v>3210</v>
      </c>
      <c r="F178" s="4"/>
      <c r="G178" s="4">
        <f t="shared" si="82"/>
        <v>0</v>
      </c>
      <c r="H178" s="4">
        <f t="shared" si="83"/>
        <v>0</v>
      </c>
      <c r="I178" s="5">
        <f t="shared" si="84"/>
        <v>0</v>
      </c>
    </row>
    <row r="179" spans="2:9" x14ac:dyDescent="0.2">
      <c r="B179" s="4">
        <f>B178+1</f>
        <v>58</v>
      </c>
      <c r="C179" s="3" t="str">
        <f t="shared" ref="C179:E179" si="86">C86</f>
        <v>Earthing of Support ( Coil Type )</v>
      </c>
      <c r="D179" s="10" t="str">
        <f t="shared" si="86"/>
        <v>No.</v>
      </c>
      <c r="E179" s="10">
        <f t="shared" si="86"/>
        <v>288</v>
      </c>
      <c r="F179" s="4"/>
      <c r="G179" s="4">
        <f t="shared" si="82"/>
        <v>0</v>
      </c>
      <c r="H179" s="4">
        <f t="shared" si="83"/>
        <v>0</v>
      </c>
      <c r="I179" s="5">
        <f t="shared" si="84"/>
        <v>0</v>
      </c>
    </row>
    <row r="180" spans="2:9" x14ac:dyDescent="0.2">
      <c r="B180" s="4">
        <f>B179+1</f>
        <v>59</v>
      </c>
      <c r="C180" s="3" t="str">
        <f t="shared" ref="C180:E180" si="87">C87</f>
        <v>10 SWG GI wire</v>
      </c>
      <c r="D180" s="10" t="str">
        <f t="shared" si="87"/>
        <v>KG</v>
      </c>
      <c r="E180" s="10">
        <f t="shared" si="87"/>
        <v>31.968000000000004</v>
      </c>
      <c r="F180" s="4"/>
      <c r="G180" s="4">
        <f t="shared" si="82"/>
        <v>0</v>
      </c>
      <c r="H180" s="4">
        <f t="shared" si="83"/>
        <v>0</v>
      </c>
      <c r="I180" s="5">
        <f t="shared" si="84"/>
        <v>0</v>
      </c>
    </row>
    <row r="181" spans="2:9" x14ac:dyDescent="0.2">
      <c r="B181" s="4">
        <f>B180+1</f>
        <v>60</v>
      </c>
      <c r="C181" s="3" t="str">
        <f t="shared" ref="C181:E181" si="88">C88</f>
        <v xml:space="preserve">8 SWG GI wire </v>
      </c>
      <c r="D181" s="10" t="str">
        <f t="shared" si="88"/>
        <v>KG</v>
      </c>
      <c r="E181" s="10">
        <f t="shared" si="88"/>
        <v>674.17200000000003</v>
      </c>
      <c r="F181" s="4"/>
      <c r="G181" s="4">
        <f t="shared" si="82"/>
        <v>0</v>
      </c>
      <c r="H181" s="4">
        <f t="shared" si="83"/>
        <v>0</v>
      </c>
      <c r="I181" s="5">
        <f t="shared" si="84"/>
        <v>0</v>
      </c>
    </row>
    <row r="182" spans="2:9" x14ac:dyDescent="0.2">
      <c r="B182" s="8" t="s">
        <v>235</v>
      </c>
      <c r="C182" s="7" t="str">
        <f t="shared" ref="C182" si="89">C89</f>
        <v>Lighting Arrester</v>
      </c>
      <c r="D182" s="10"/>
      <c r="E182" s="10"/>
      <c r="F182" s="4"/>
      <c r="G182" s="4"/>
      <c r="H182" s="4"/>
      <c r="I182" s="4"/>
    </row>
    <row r="183" spans="2:9" x14ac:dyDescent="0.2">
      <c r="B183" s="4">
        <f>B181+1</f>
        <v>61</v>
      </c>
      <c r="C183" s="3" t="str">
        <f t="shared" ref="C183:E183" si="90">C90</f>
        <v>Lightning Arrester (11kV,10kA) (Station Class,Class 2)</v>
      </c>
      <c r="D183" s="10" t="str">
        <f t="shared" si="90"/>
        <v>No</v>
      </c>
      <c r="E183" s="10">
        <f t="shared" si="90"/>
        <v>219</v>
      </c>
      <c r="F183" s="4"/>
      <c r="G183" s="4">
        <f t="shared" ref="G183:G184" si="91">F183*18%</f>
        <v>0</v>
      </c>
      <c r="H183" s="4">
        <f t="shared" ref="H183:H184" si="92">F183+G183</f>
        <v>0</v>
      </c>
      <c r="I183" s="5">
        <f t="shared" ref="I183:I184" si="93">E183*H183</f>
        <v>0</v>
      </c>
    </row>
    <row r="184" spans="2:9" x14ac:dyDescent="0.2">
      <c r="B184" s="4">
        <f>B183+1</f>
        <v>62</v>
      </c>
      <c r="C184" s="3" t="str">
        <f t="shared" ref="C184:E184" si="94">C91</f>
        <v>Lightning Arrester (30kV,10kA) (Station Class,Class 2)</v>
      </c>
      <c r="D184" s="10" t="str">
        <f t="shared" si="94"/>
        <v>No</v>
      </c>
      <c r="E184" s="10">
        <f t="shared" si="94"/>
        <v>54</v>
      </c>
      <c r="F184" s="4"/>
      <c r="G184" s="4">
        <f t="shared" si="91"/>
        <v>0</v>
      </c>
      <c r="H184" s="4">
        <f t="shared" si="92"/>
        <v>0</v>
      </c>
      <c r="I184" s="5">
        <f t="shared" si="93"/>
        <v>0</v>
      </c>
    </row>
    <row r="185" spans="2:9" x14ac:dyDescent="0.2">
      <c r="B185" s="8" t="s">
        <v>236</v>
      </c>
      <c r="C185" s="7" t="str">
        <f t="shared" ref="C185" si="95">C92</f>
        <v>AB Switch</v>
      </c>
      <c r="D185" s="10"/>
      <c r="E185" s="10"/>
      <c r="F185" s="4"/>
      <c r="G185" s="4"/>
      <c r="H185" s="4"/>
      <c r="I185" s="4"/>
    </row>
    <row r="186" spans="2:9" x14ac:dyDescent="0.2">
      <c r="B186" s="4">
        <f>B184+1</f>
        <v>63</v>
      </c>
      <c r="C186" s="3" t="str">
        <f t="shared" ref="C186:E186" si="96">C93</f>
        <v>11kV AB Switch 400A 3pole 50Hz Horizontal Type</v>
      </c>
      <c r="D186" s="10" t="str">
        <f t="shared" si="96"/>
        <v>No</v>
      </c>
      <c r="E186" s="10">
        <f t="shared" si="96"/>
        <v>42</v>
      </c>
      <c r="F186" s="4"/>
      <c r="G186" s="4">
        <f t="shared" ref="G186" si="97">F186*18%</f>
        <v>0</v>
      </c>
      <c r="H186" s="4">
        <f t="shared" ref="H186" si="98">F186+G186</f>
        <v>0</v>
      </c>
      <c r="I186" s="5">
        <f t="shared" ref="I186" si="99">E186*H186</f>
        <v>0</v>
      </c>
    </row>
    <row r="187" spans="2:9" x14ac:dyDescent="0.2">
      <c r="B187" s="8" t="s">
        <v>237</v>
      </c>
      <c r="C187" s="7" t="str">
        <f t="shared" ref="C187" si="100">C94</f>
        <v>Isolator</v>
      </c>
      <c r="D187" s="10"/>
      <c r="E187" s="10"/>
      <c r="F187" s="4"/>
      <c r="G187" s="4"/>
      <c r="H187" s="4"/>
      <c r="I187" s="4"/>
    </row>
    <row r="188" spans="2:9" ht="28.5" x14ac:dyDescent="0.2">
      <c r="B188" s="4">
        <f>B186+1</f>
        <v>64</v>
      </c>
      <c r="C188" s="3" t="str">
        <f t="shared" ref="C188:E188" si="101">C95</f>
        <v>33 KV 1250 AMP Double break Motorized (Turn &amp; twist center rotating)isolator with earth switch with PI(Porcelain)</v>
      </c>
      <c r="D188" s="10" t="str">
        <f t="shared" si="101"/>
        <v>No</v>
      </c>
      <c r="E188" s="10">
        <f t="shared" si="101"/>
        <v>7</v>
      </c>
      <c r="F188" s="4"/>
      <c r="G188" s="4">
        <f t="shared" ref="G188" si="102">F188*18%</f>
        <v>0</v>
      </c>
      <c r="H188" s="4">
        <f t="shared" ref="H188" si="103">F188+G188</f>
        <v>0</v>
      </c>
      <c r="I188" s="5">
        <f t="shared" ref="I188" si="104">E188*H188</f>
        <v>0</v>
      </c>
    </row>
    <row r="189" spans="2:9" x14ac:dyDescent="0.2">
      <c r="B189" s="8" t="s">
        <v>238</v>
      </c>
      <c r="C189" s="7" t="str">
        <f t="shared" ref="C189" si="105">C96</f>
        <v>HT Stay</v>
      </c>
      <c r="D189" s="10"/>
      <c r="E189" s="10"/>
      <c r="F189" s="4"/>
      <c r="G189" s="4"/>
      <c r="H189" s="4"/>
      <c r="I189" s="4"/>
    </row>
    <row r="190" spans="2:9" x14ac:dyDescent="0.2">
      <c r="B190" s="4">
        <f>B188+1</f>
        <v>65</v>
      </c>
      <c r="C190" s="3" t="str">
        <f t="shared" ref="C190:E190" si="106">C97</f>
        <v>H.T Stay clamp</v>
      </c>
      <c r="D190" s="10" t="str">
        <f t="shared" si="106"/>
        <v>Pair</v>
      </c>
      <c r="E190" s="10">
        <f t="shared" si="106"/>
        <v>570</v>
      </c>
      <c r="F190" s="4"/>
      <c r="G190" s="4">
        <f t="shared" ref="G190:G194" si="107">F190*18%</f>
        <v>0</v>
      </c>
      <c r="H190" s="4">
        <f t="shared" ref="H190:H194" si="108">F190+G190</f>
        <v>0</v>
      </c>
      <c r="I190" s="5">
        <f t="shared" ref="I190:I194" si="109">E190*H190</f>
        <v>0</v>
      </c>
    </row>
    <row r="191" spans="2:9" x14ac:dyDescent="0.2">
      <c r="B191" s="4">
        <f>B190+1</f>
        <v>66</v>
      </c>
      <c r="C191" s="3" t="str">
        <f t="shared" ref="C191:E191" si="110">C98</f>
        <v>H.T Stay set (Complete)</v>
      </c>
      <c r="D191" s="10" t="str">
        <f t="shared" si="110"/>
        <v>Set</v>
      </c>
      <c r="E191" s="10">
        <f t="shared" si="110"/>
        <v>570</v>
      </c>
      <c r="F191" s="4"/>
      <c r="G191" s="4">
        <f t="shared" si="107"/>
        <v>0</v>
      </c>
      <c r="H191" s="4">
        <f t="shared" si="108"/>
        <v>0</v>
      </c>
      <c r="I191" s="5">
        <f t="shared" si="109"/>
        <v>0</v>
      </c>
    </row>
    <row r="192" spans="2:9" x14ac:dyDescent="0.2">
      <c r="B192" s="4">
        <f>B191+1</f>
        <v>67</v>
      </c>
      <c r="C192" s="3" t="str">
        <f t="shared" ref="C192:E192" si="111">C99</f>
        <v>H.T Stay Insulator</v>
      </c>
      <c r="D192" s="10" t="str">
        <f t="shared" si="111"/>
        <v>No</v>
      </c>
      <c r="E192" s="10">
        <f t="shared" si="111"/>
        <v>956</v>
      </c>
      <c r="F192" s="4"/>
      <c r="G192" s="4">
        <f t="shared" si="107"/>
        <v>0</v>
      </c>
      <c r="H192" s="4">
        <f t="shared" si="108"/>
        <v>0</v>
      </c>
      <c r="I192" s="5">
        <f t="shared" si="109"/>
        <v>0</v>
      </c>
    </row>
    <row r="193" spans="1:9" x14ac:dyDescent="0.2">
      <c r="B193" s="4">
        <f>B192+1</f>
        <v>68</v>
      </c>
      <c r="C193" s="3" t="str">
        <f t="shared" ref="C193:E193" si="112">C100</f>
        <v>7/10 SWG Stay Wire</v>
      </c>
      <c r="D193" s="10" t="str">
        <f t="shared" si="112"/>
        <v>Kg</v>
      </c>
      <c r="E193" s="10">
        <f t="shared" si="112"/>
        <v>1680</v>
      </c>
      <c r="F193" s="4"/>
      <c r="G193" s="4">
        <f t="shared" si="107"/>
        <v>0</v>
      </c>
      <c r="H193" s="4">
        <f t="shared" si="108"/>
        <v>0</v>
      </c>
      <c r="I193" s="5">
        <f t="shared" si="109"/>
        <v>0</v>
      </c>
    </row>
    <row r="194" spans="1:9" x14ac:dyDescent="0.2">
      <c r="B194" s="4">
        <f>B193+1</f>
        <v>69</v>
      </c>
      <c r="C194" s="3" t="str">
        <f t="shared" ref="C194:E194" si="113">C101</f>
        <v>7/8 SWG Stay Wire</v>
      </c>
      <c r="D194" s="10" t="str">
        <f t="shared" si="113"/>
        <v>Kg</v>
      </c>
      <c r="E194" s="10">
        <f t="shared" si="113"/>
        <v>6030</v>
      </c>
      <c r="F194" s="4"/>
      <c r="G194" s="4">
        <f t="shared" si="107"/>
        <v>0</v>
      </c>
      <c r="H194" s="4">
        <f t="shared" si="108"/>
        <v>0</v>
      </c>
      <c r="I194" s="5">
        <f t="shared" si="109"/>
        <v>0</v>
      </c>
    </row>
    <row r="195" spans="1:9" x14ac:dyDescent="0.2">
      <c r="B195" s="8" t="s">
        <v>239</v>
      </c>
      <c r="C195" s="7" t="str">
        <f t="shared" ref="C195" si="114">C102</f>
        <v>HDPE Pipe</v>
      </c>
      <c r="D195" s="10"/>
      <c r="E195" s="10"/>
      <c r="F195" s="4"/>
      <c r="G195" s="4"/>
      <c r="H195" s="4"/>
      <c r="I195" s="4"/>
    </row>
    <row r="196" spans="1:9" x14ac:dyDescent="0.2">
      <c r="B196" s="4">
        <f>B194+1</f>
        <v>70</v>
      </c>
      <c r="C196" s="3" t="s">
        <v>200</v>
      </c>
      <c r="D196" s="10" t="str">
        <f t="shared" ref="D196" si="115">D103</f>
        <v>M</v>
      </c>
      <c r="E196" s="10">
        <v>29145</v>
      </c>
      <c r="F196" s="4"/>
      <c r="G196" s="4">
        <f t="shared" ref="G196" si="116">F196*18%</f>
        <v>0</v>
      </c>
      <c r="H196" s="4">
        <f t="shared" ref="H196" si="117">F196+G196</f>
        <v>0</v>
      </c>
      <c r="I196" s="5">
        <f t="shared" ref="I196" si="118">E196*H196</f>
        <v>0</v>
      </c>
    </row>
    <row r="197" spans="1:9" x14ac:dyDescent="0.2">
      <c r="B197" s="8" t="s">
        <v>240</v>
      </c>
      <c r="C197" s="7" t="str">
        <f t="shared" ref="C197" si="119">C104</f>
        <v>Danger Plate &amp; GI Barbed Wire</v>
      </c>
      <c r="D197" s="10"/>
      <c r="E197" s="10"/>
      <c r="F197" s="4"/>
      <c r="G197" s="4"/>
      <c r="H197" s="4"/>
      <c r="I197" s="4"/>
    </row>
    <row r="198" spans="1:9" x14ac:dyDescent="0.2">
      <c r="B198" s="4">
        <f>B196+1</f>
        <v>71</v>
      </c>
      <c r="C198" s="3" t="str">
        <f t="shared" ref="C198:E198" si="120">C105</f>
        <v>Danger Plate</v>
      </c>
      <c r="D198" s="10" t="str">
        <f t="shared" si="120"/>
        <v>EA</v>
      </c>
      <c r="E198" s="10">
        <f t="shared" si="120"/>
        <v>298</v>
      </c>
      <c r="F198" s="4"/>
      <c r="G198" s="4">
        <f t="shared" ref="G198:G201" si="121">F198*18%</f>
        <v>0</v>
      </c>
      <c r="H198" s="4">
        <f t="shared" ref="H198:H201" si="122">F198+G198</f>
        <v>0</v>
      </c>
      <c r="I198" s="5">
        <f t="shared" ref="I198:I201" si="123">E198*H198</f>
        <v>0</v>
      </c>
    </row>
    <row r="199" spans="1:9" x14ac:dyDescent="0.2">
      <c r="B199" s="4">
        <f>B198+1</f>
        <v>72</v>
      </c>
      <c r="C199" s="3" t="str">
        <f t="shared" ref="C199:E199" si="124">C106</f>
        <v xml:space="preserve">Back Clamp for danger Plate 25X3 mm. flat, length of 0.510mtr </v>
      </c>
      <c r="D199" s="10" t="str">
        <f t="shared" si="124"/>
        <v>KG</v>
      </c>
      <c r="E199" s="10">
        <f t="shared" si="124"/>
        <v>89.591700000000003</v>
      </c>
      <c r="F199" s="4"/>
      <c r="G199" s="4">
        <f t="shared" si="121"/>
        <v>0</v>
      </c>
      <c r="H199" s="4">
        <f t="shared" si="122"/>
        <v>0</v>
      </c>
      <c r="I199" s="5">
        <f t="shared" si="123"/>
        <v>0</v>
      </c>
    </row>
    <row r="200" spans="1:9" x14ac:dyDescent="0.2">
      <c r="B200" s="4">
        <f>B199+1</f>
        <v>73</v>
      </c>
      <c r="C200" s="3" t="str">
        <f t="shared" ref="C200:E200" si="125">C107</f>
        <v>GI barbed wire anticlimbing device</v>
      </c>
      <c r="D200" s="10" t="str">
        <f t="shared" si="125"/>
        <v>EA</v>
      </c>
      <c r="E200" s="10">
        <f t="shared" si="125"/>
        <v>894</v>
      </c>
      <c r="F200" s="4"/>
      <c r="G200" s="4">
        <f t="shared" si="121"/>
        <v>0</v>
      </c>
      <c r="H200" s="4">
        <f t="shared" si="122"/>
        <v>0</v>
      </c>
      <c r="I200" s="5">
        <f t="shared" si="123"/>
        <v>0</v>
      </c>
    </row>
    <row r="201" spans="1:9" x14ac:dyDescent="0.2">
      <c r="B201" s="4">
        <f>B200+1</f>
        <v>74</v>
      </c>
      <c r="C201" s="3" t="str">
        <f t="shared" ref="C201:E201" si="126">C108</f>
        <v>Back Clamp for Barbed wire anticlimbing device 25X3mm. flat,length of 0.510mtr</v>
      </c>
      <c r="D201" s="10" t="str">
        <f t="shared" si="126"/>
        <v>KG</v>
      </c>
      <c r="E201" s="10">
        <f t="shared" si="126"/>
        <v>478.72680000000003</v>
      </c>
      <c r="F201" s="4"/>
      <c r="G201" s="4">
        <f t="shared" si="121"/>
        <v>0</v>
      </c>
      <c r="H201" s="4">
        <f t="shared" si="122"/>
        <v>0</v>
      </c>
      <c r="I201" s="5">
        <f t="shared" si="123"/>
        <v>0</v>
      </c>
    </row>
    <row r="202" spans="1:9" x14ac:dyDescent="0.2">
      <c r="B202" s="8" t="s">
        <v>241</v>
      </c>
      <c r="C202" s="7" t="str">
        <f t="shared" ref="C202" si="127">C109</f>
        <v>Paint</v>
      </c>
      <c r="D202" s="10"/>
      <c r="E202" s="10"/>
      <c r="F202" s="4"/>
      <c r="G202" s="4"/>
      <c r="H202" s="4"/>
      <c r="I202" s="4"/>
    </row>
    <row r="203" spans="1:9" x14ac:dyDescent="0.2">
      <c r="B203" s="4">
        <f>B201+1</f>
        <v>75</v>
      </c>
      <c r="C203" s="3" t="str">
        <f t="shared" ref="C203:E203" si="128">C110</f>
        <v>Black Paint</v>
      </c>
      <c r="D203" s="10" t="str">
        <f t="shared" si="128"/>
        <v>L</v>
      </c>
      <c r="E203" s="10">
        <f t="shared" si="128"/>
        <v>149</v>
      </c>
      <c r="F203" s="4"/>
      <c r="G203" s="4">
        <f t="shared" ref="G203:G204" si="129">F203*18%</f>
        <v>0</v>
      </c>
      <c r="H203" s="4">
        <f t="shared" ref="H203:H204" si="130">F203+G203</f>
        <v>0</v>
      </c>
      <c r="I203" s="5">
        <f t="shared" ref="I203:I204" si="131">E203*H203</f>
        <v>0</v>
      </c>
    </row>
    <row r="204" spans="1:9" x14ac:dyDescent="0.2">
      <c r="B204" s="4">
        <f>B203+1</f>
        <v>76</v>
      </c>
      <c r="C204" s="3" t="str">
        <f t="shared" ref="C204:E204" si="132">C111</f>
        <v>Yellow Colour Paint for Background</v>
      </c>
      <c r="D204" s="10" t="str">
        <f t="shared" si="132"/>
        <v>L</v>
      </c>
      <c r="E204" s="10">
        <f t="shared" si="132"/>
        <v>298</v>
      </c>
      <c r="F204" s="4"/>
      <c r="G204" s="4">
        <f t="shared" si="129"/>
        <v>0</v>
      </c>
      <c r="H204" s="4">
        <f t="shared" si="130"/>
        <v>0</v>
      </c>
      <c r="I204" s="5">
        <f t="shared" si="131"/>
        <v>0</v>
      </c>
    </row>
    <row r="205" spans="1:9" s="39" customFormat="1" ht="18" x14ac:dyDescent="0.25">
      <c r="A205" s="38"/>
      <c r="B205" s="40"/>
      <c r="C205" s="43" t="s">
        <v>187</v>
      </c>
      <c r="D205" s="44"/>
      <c r="E205" s="40"/>
      <c r="F205" s="40"/>
      <c r="G205" s="40"/>
      <c r="H205" s="40"/>
      <c r="I205" s="40">
        <f>SUM(I116:I204)</f>
        <v>0</v>
      </c>
    </row>
    <row r="206" spans="1:9" ht="20.25" x14ac:dyDescent="0.2">
      <c r="B206" s="75" t="s">
        <v>72</v>
      </c>
      <c r="C206" s="75"/>
      <c r="D206" s="75"/>
      <c r="E206" s="75"/>
      <c r="F206" s="75"/>
      <c r="G206" s="75"/>
      <c r="H206" s="75"/>
      <c r="I206" s="75"/>
    </row>
    <row r="207" spans="1:9" ht="28.5" x14ac:dyDescent="0.2">
      <c r="B207" s="30" t="s">
        <v>242</v>
      </c>
      <c r="C207" s="29" t="s">
        <v>0</v>
      </c>
      <c r="D207" s="30" t="s">
        <v>148</v>
      </c>
      <c r="E207" s="31" t="s">
        <v>181</v>
      </c>
      <c r="F207" s="31" t="s">
        <v>182</v>
      </c>
      <c r="G207" s="30" t="s">
        <v>183</v>
      </c>
      <c r="H207" s="30" t="s">
        <v>184</v>
      </c>
      <c r="I207" s="30" t="s">
        <v>185</v>
      </c>
    </row>
    <row r="208" spans="1:9" s="12" customFormat="1" ht="51" x14ac:dyDescent="0.2">
      <c r="A208" s="25"/>
      <c r="B208" s="4">
        <v>1</v>
      </c>
      <c r="C208" s="13" t="s">
        <v>196</v>
      </c>
      <c r="D208" s="10" t="s">
        <v>96</v>
      </c>
      <c r="E208" s="4">
        <f>E15+E16+E17</f>
        <v>24</v>
      </c>
      <c r="F208" s="4"/>
      <c r="G208" s="4">
        <f t="shared" ref="G208:G240" si="133">F208*18%</f>
        <v>0</v>
      </c>
      <c r="H208" s="4">
        <f t="shared" ref="H208:H240" si="134">F208+G208</f>
        <v>0</v>
      </c>
      <c r="I208" s="5">
        <f t="shared" ref="I208:I240" si="135">E208*H208</f>
        <v>0</v>
      </c>
    </row>
    <row r="209" spans="1:9" s="12" customFormat="1" ht="25.5" x14ac:dyDescent="0.2">
      <c r="A209" s="25"/>
      <c r="B209" s="4">
        <v>2</v>
      </c>
      <c r="C209" s="13" t="s">
        <v>86</v>
      </c>
      <c r="D209" s="14" t="s">
        <v>141</v>
      </c>
      <c r="E209" s="4">
        <f>24*E208</f>
        <v>576</v>
      </c>
      <c r="F209" s="4"/>
      <c r="G209" s="4">
        <f t="shared" si="133"/>
        <v>0</v>
      </c>
      <c r="H209" s="4">
        <f t="shared" si="134"/>
        <v>0</v>
      </c>
      <c r="I209" s="5">
        <f t="shared" si="135"/>
        <v>0</v>
      </c>
    </row>
    <row r="210" spans="1:9" s="12" customFormat="1" x14ac:dyDescent="0.2">
      <c r="A210" s="25"/>
      <c r="B210" s="4">
        <v>3</v>
      </c>
      <c r="C210" s="9" t="s">
        <v>227</v>
      </c>
      <c r="D210" s="15" t="s">
        <v>95</v>
      </c>
      <c r="E210" s="4">
        <v>1200</v>
      </c>
      <c r="F210" s="4"/>
      <c r="G210" s="4">
        <f t="shared" si="133"/>
        <v>0</v>
      </c>
      <c r="H210" s="4">
        <f t="shared" si="134"/>
        <v>0</v>
      </c>
      <c r="I210" s="5">
        <f t="shared" si="135"/>
        <v>0</v>
      </c>
    </row>
    <row r="211" spans="1:9" s="12" customFormat="1" x14ac:dyDescent="0.2">
      <c r="A211" s="25"/>
      <c r="B211" s="4">
        <v>4</v>
      </c>
      <c r="C211" s="9" t="s">
        <v>128</v>
      </c>
      <c r="D211" s="10" t="s">
        <v>96</v>
      </c>
      <c r="E211" s="4">
        <f>E7</f>
        <v>84</v>
      </c>
      <c r="F211" s="16"/>
      <c r="G211" s="4">
        <f t="shared" si="133"/>
        <v>0</v>
      </c>
      <c r="H211" s="4">
        <f t="shared" si="134"/>
        <v>0</v>
      </c>
      <c r="I211" s="5">
        <f t="shared" si="135"/>
        <v>0</v>
      </c>
    </row>
    <row r="212" spans="1:9" s="12" customFormat="1" x14ac:dyDescent="0.2">
      <c r="A212" s="25"/>
      <c r="B212" s="4">
        <v>5</v>
      </c>
      <c r="C212" s="9" t="s">
        <v>129</v>
      </c>
      <c r="D212" s="10" t="s">
        <v>96</v>
      </c>
      <c r="E212" s="4">
        <f>E211</f>
        <v>84</v>
      </c>
      <c r="F212" s="16"/>
      <c r="G212" s="4">
        <f t="shared" si="133"/>
        <v>0</v>
      </c>
      <c r="H212" s="4">
        <f t="shared" si="134"/>
        <v>0</v>
      </c>
      <c r="I212" s="5">
        <f t="shared" si="135"/>
        <v>0</v>
      </c>
    </row>
    <row r="213" spans="1:9" s="12" customFormat="1" x14ac:dyDescent="0.2">
      <c r="A213" s="25"/>
      <c r="B213" s="4">
        <v>6</v>
      </c>
      <c r="C213" s="9" t="s">
        <v>132</v>
      </c>
      <c r="D213" s="10" t="s">
        <v>96</v>
      </c>
      <c r="E213" s="4">
        <f>E8</f>
        <v>200</v>
      </c>
      <c r="F213" s="16"/>
      <c r="G213" s="4">
        <f t="shared" si="133"/>
        <v>0</v>
      </c>
      <c r="H213" s="4">
        <f t="shared" si="134"/>
        <v>0</v>
      </c>
      <c r="I213" s="5">
        <f t="shared" si="135"/>
        <v>0</v>
      </c>
    </row>
    <row r="214" spans="1:9" s="12" customFormat="1" x14ac:dyDescent="0.2">
      <c r="A214" s="25"/>
      <c r="B214" s="4">
        <v>7</v>
      </c>
      <c r="C214" s="9" t="s">
        <v>133</v>
      </c>
      <c r="D214" s="10" t="s">
        <v>96</v>
      </c>
      <c r="E214" s="4">
        <f>E213</f>
        <v>200</v>
      </c>
      <c r="F214" s="16"/>
      <c r="G214" s="4">
        <f t="shared" si="133"/>
        <v>0</v>
      </c>
      <c r="H214" s="4">
        <f t="shared" si="134"/>
        <v>0</v>
      </c>
      <c r="I214" s="5">
        <f t="shared" si="135"/>
        <v>0</v>
      </c>
    </row>
    <row r="215" spans="1:9" s="12" customFormat="1" x14ac:dyDescent="0.2">
      <c r="A215" s="25"/>
      <c r="B215" s="4">
        <v>8</v>
      </c>
      <c r="C215" s="9" t="s">
        <v>73</v>
      </c>
      <c r="D215" s="10" t="s">
        <v>96</v>
      </c>
      <c r="E215" s="4">
        <f>E97</f>
        <v>570</v>
      </c>
      <c r="F215" s="4"/>
      <c r="G215" s="4">
        <f t="shared" si="133"/>
        <v>0</v>
      </c>
      <c r="H215" s="4">
        <f t="shared" si="134"/>
        <v>0</v>
      </c>
      <c r="I215" s="5">
        <f t="shared" si="135"/>
        <v>0</v>
      </c>
    </row>
    <row r="216" spans="1:9" s="12" customFormat="1" x14ac:dyDescent="0.2">
      <c r="A216" s="25"/>
      <c r="B216" s="4">
        <v>9</v>
      </c>
      <c r="C216" s="9" t="s">
        <v>130</v>
      </c>
      <c r="D216" s="10" t="s">
        <v>96</v>
      </c>
      <c r="E216" s="4">
        <f>E6</f>
        <v>14</v>
      </c>
      <c r="F216" s="16"/>
      <c r="G216" s="4">
        <f t="shared" si="133"/>
        <v>0</v>
      </c>
      <c r="H216" s="4">
        <f t="shared" si="134"/>
        <v>0</v>
      </c>
      <c r="I216" s="5">
        <f t="shared" si="135"/>
        <v>0</v>
      </c>
    </row>
    <row r="217" spans="1:9" s="12" customFormat="1" x14ac:dyDescent="0.2">
      <c r="A217" s="25"/>
      <c r="B217" s="4">
        <v>10</v>
      </c>
      <c r="C217" s="9" t="s">
        <v>131</v>
      </c>
      <c r="D217" s="10" t="s">
        <v>96</v>
      </c>
      <c r="E217" s="4">
        <f>E216</f>
        <v>14</v>
      </c>
      <c r="F217" s="16"/>
      <c r="G217" s="4">
        <f t="shared" si="133"/>
        <v>0</v>
      </c>
      <c r="H217" s="4">
        <f t="shared" si="134"/>
        <v>0</v>
      </c>
      <c r="I217" s="5">
        <f t="shared" si="135"/>
        <v>0</v>
      </c>
    </row>
    <row r="218" spans="1:9" s="12" customFormat="1" ht="61.5" customHeight="1" x14ac:dyDescent="0.2">
      <c r="A218" s="25"/>
      <c r="B218" s="4">
        <v>11</v>
      </c>
      <c r="C218" s="9" t="s">
        <v>75</v>
      </c>
      <c r="D218" s="10" t="s">
        <v>102</v>
      </c>
      <c r="E218" s="4">
        <v>1200</v>
      </c>
      <c r="F218" s="4"/>
      <c r="G218" s="4">
        <f t="shared" si="133"/>
        <v>0</v>
      </c>
      <c r="H218" s="4">
        <f t="shared" si="134"/>
        <v>0</v>
      </c>
      <c r="I218" s="5">
        <f t="shared" si="135"/>
        <v>0</v>
      </c>
    </row>
    <row r="219" spans="1:9" s="12" customFormat="1" ht="27.6" customHeight="1" x14ac:dyDescent="0.2">
      <c r="A219" s="25"/>
      <c r="B219" s="4">
        <v>12</v>
      </c>
      <c r="C219" s="9" t="s">
        <v>76</v>
      </c>
      <c r="D219" s="10" t="s">
        <v>146</v>
      </c>
      <c r="E219" s="4">
        <v>42</v>
      </c>
      <c r="F219" s="4"/>
      <c r="G219" s="4">
        <f t="shared" si="133"/>
        <v>0</v>
      </c>
      <c r="H219" s="4">
        <f t="shared" si="134"/>
        <v>0</v>
      </c>
      <c r="I219" s="5">
        <f t="shared" si="135"/>
        <v>0</v>
      </c>
    </row>
    <row r="220" spans="1:9" s="18" customFormat="1" ht="63" x14ac:dyDescent="0.2">
      <c r="A220" s="25"/>
      <c r="B220" s="4">
        <v>13</v>
      </c>
      <c r="C220" s="2" t="s">
        <v>138</v>
      </c>
      <c r="D220" s="17" t="s">
        <v>139</v>
      </c>
      <c r="E220" s="4">
        <f>E85</f>
        <v>362</v>
      </c>
      <c r="F220" s="4"/>
      <c r="G220" s="4">
        <f t="shared" si="133"/>
        <v>0</v>
      </c>
      <c r="H220" s="4">
        <f t="shared" si="134"/>
        <v>0</v>
      </c>
      <c r="I220" s="5">
        <f t="shared" si="135"/>
        <v>0</v>
      </c>
    </row>
    <row r="221" spans="1:9" s="18" customFormat="1" ht="47.25" x14ac:dyDescent="0.2">
      <c r="A221" s="25"/>
      <c r="B221" s="4">
        <v>14</v>
      </c>
      <c r="C221" s="2" t="s">
        <v>225</v>
      </c>
      <c r="D221" s="20" t="s">
        <v>95</v>
      </c>
      <c r="E221" s="17">
        <v>29145</v>
      </c>
      <c r="F221" s="4"/>
      <c r="G221" s="4">
        <f t="shared" si="133"/>
        <v>0</v>
      </c>
      <c r="H221" s="4">
        <f t="shared" si="134"/>
        <v>0</v>
      </c>
      <c r="I221" s="5">
        <f t="shared" si="135"/>
        <v>0</v>
      </c>
    </row>
    <row r="222" spans="1:9" s="18" customFormat="1" ht="94.5" x14ac:dyDescent="0.2">
      <c r="A222" s="25"/>
      <c r="B222" s="4">
        <v>15</v>
      </c>
      <c r="C222" s="2" t="s">
        <v>142</v>
      </c>
      <c r="D222" s="22" t="s">
        <v>98</v>
      </c>
      <c r="E222" s="17">
        <f>4316.235+27337.565</f>
        <v>31653.8</v>
      </c>
      <c r="F222" s="22"/>
      <c r="G222" s="4">
        <f t="shared" si="133"/>
        <v>0</v>
      </c>
      <c r="H222" s="4">
        <f t="shared" si="134"/>
        <v>0</v>
      </c>
      <c r="I222" s="5">
        <f t="shared" si="135"/>
        <v>0</v>
      </c>
    </row>
    <row r="223" spans="1:9" s="18" customFormat="1" ht="83.25" customHeight="1" x14ac:dyDescent="0.2">
      <c r="A223" s="25"/>
      <c r="B223" s="4">
        <v>16</v>
      </c>
      <c r="C223" s="2" t="s">
        <v>143</v>
      </c>
      <c r="D223" s="22" t="s">
        <v>98</v>
      </c>
      <c r="E223" s="17">
        <f>2994.315+11716.099</f>
        <v>14710.414000000001</v>
      </c>
      <c r="F223" s="22"/>
      <c r="G223" s="4">
        <f t="shared" si="133"/>
        <v>0</v>
      </c>
      <c r="H223" s="4">
        <f t="shared" si="134"/>
        <v>0</v>
      </c>
      <c r="I223" s="5">
        <f t="shared" si="135"/>
        <v>0</v>
      </c>
    </row>
    <row r="224" spans="1:9" s="18" customFormat="1" ht="15.75" x14ac:dyDescent="0.2">
      <c r="A224" s="25"/>
      <c r="B224" s="4">
        <v>17</v>
      </c>
      <c r="C224" s="2" t="s">
        <v>77</v>
      </c>
      <c r="D224" s="22" t="s">
        <v>98</v>
      </c>
      <c r="E224" s="17">
        <v>2193.165</v>
      </c>
      <c r="F224" s="22"/>
      <c r="G224" s="4">
        <f t="shared" si="133"/>
        <v>0</v>
      </c>
      <c r="H224" s="4">
        <f t="shared" si="134"/>
        <v>0</v>
      </c>
      <c r="I224" s="5">
        <f t="shared" si="135"/>
        <v>0</v>
      </c>
    </row>
    <row r="225" spans="1:9" s="18" customFormat="1" ht="31.5" x14ac:dyDescent="0.2">
      <c r="A225" s="25"/>
      <c r="B225" s="4">
        <v>18</v>
      </c>
      <c r="C225" s="2" t="s">
        <v>78</v>
      </c>
      <c r="D225" s="22" t="s">
        <v>98</v>
      </c>
      <c r="E225" s="17">
        <f>5117.385+39053.66</f>
        <v>44171.045000000006</v>
      </c>
      <c r="F225" s="22"/>
      <c r="G225" s="4">
        <f t="shared" si="133"/>
        <v>0</v>
      </c>
      <c r="H225" s="4">
        <f t="shared" si="134"/>
        <v>0</v>
      </c>
      <c r="I225" s="5">
        <f t="shared" si="135"/>
        <v>0</v>
      </c>
    </row>
    <row r="226" spans="1:9" s="18" customFormat="1" ht="31.5" x14ac:dyDescent="0.2">
      <c r="A226" s="25"/>
      <c r="B226" s="4">
        <v>19</v>
      </c>
      <c r="C226" s="2" t="s">
        <v>79</v>
      </c>
      <c r="D226" s="14" t="s">
        <v>96</v>
      </c>
      <c r="E226" s="11">
        <v>6445</v>
      </c>
      <c r="F226" s="11"/>
      <c r="G226" s="4">
        <f t="shared" si="133"/>
        <v>0</v>
      </c>
      <c r="H226" s="4">
        <f t="shared" si="134"/>
        <v>0</v>
      </c>
      <c r="I226" s="5">
        <f t="shared" si="135"/>
        <v>0</v>
      </c>
    </row>
    <row r="227" spans="1:9" s="18" customFormat="1" ht="31.5" x14ac:dyDescent="0.2">
      <c r="A227" s="25"/>
      <c r="B227" s="4">
        <v>20</v>
      </c>
      <c r="C227" s="2" t="s">
        <v>80</v>
      </c>
      <c r="D227" s="14" t="s">
        <v>98</v>
      </c>
      <c r="E227" s="11">
        <v>1595.0000000000002</v>
      </c>
      <c r="F227" s="11"/>
      <c r="G227" s="4">
        <f t="shared" si="133"/>
        <v>0</v>
      </c>
      <c r="H227" s="4">
        <f t="shared" si="134"/>
        <v>0</v>
      </c>
      <c r="I227" s="5">
        <f t="shared" si="135"/>
        <v>0</v>
      </c>
    </row>
    <row r="228" spans="1:9" s="18" customFormat="1" ht="31.5" x14ac:dyDescent="0.2">
      <c r="A228" s="25"/>
      <c r="B228" s="4">
        <v>21</v>
      </c>
      <c r="C228" s="2" t="s">
        <v>81</v>
      </c>
      <c r="D228" s="14" t="s">
        <v>144</v>
      </c>
      <c r="E228" s="11">
        <v>29</v>
      </c>
      <c r="F228" s="11"/>
      <c r="G228" s="4">
        <f t="shared" si="133"/>
        <v>0</v>
      </c>
      <c r="H228" s="4">
        <f t="shared" si="134"/>
        <v>0</v>
      </c>
      <c r="I228" s="5">
        <f t="shared" si="135"/>
        <v>0</v>
      </c>
    </row>
    <row r="229" spans="1:9" s="18" customFormat="1" ht="15.75" x14ac:dyDescent="0.2">
      <c r="A229" s="25"/>
      <c r="B229" s="4">
        <v>22</v>
      </c>
      <c r="C229" s="2" t="s">
        <v>82</v>
      </c>
      <c r="D229" s="14" t="s">
        <v>98</v>
      </c>
      <c r="E229" s="11">
        <v>217.5</v>
      </c>
      <c r="F229" s="11"/>
      <c r="G229" s="4">
        <f t="shared" si="133"/>
        <v>0</v>
      </c>
      <c r="H229" s="4">
        <f t="shared" si="134"/>
        <v>0</v>
      </c>
      <c r="I229" s="5">
        <f t="shared" si="135"/>
        <v>0</v>
      </c>
    </row>
    <row r="230" spans="1:9" s="18" customFormat="1" ht="31.5" x14ac:dyDescent="0.2">
      <c r="A230" s="25"/>
      <c r="B230" s="4">
        <v>23</v>
      </c>
      <c r="C230" s="2" t="s">
        <v>83</v>
      </c>
      <c r="D230" s="22" t="s">
        <v>145</v>
      </c>
      <c r="E230" s="11">
        <v>37893</v>
      </c>
      <c r="F230" s="22"/>
      <c r="G230" s="4">
        <f t="shared" si="133"/>
        <v>0</v>
      </c>
      <c r="H230" s="4">
        <f t="shared" si="134"/>
        <v>0</v>
      </c>
      <c r="I230" s="5">
        <f t="shared" si="135"/>
        <v>0</v>
      </c>
    </row>
    <row r="231" spans="1:9" s="18" customFormat="1" ht="47.25" x14ac:dyDescent="0.2">
      <c r="A231" s="25"/>
      <c r="B231" s="4">
        <v>24</v>
      </c>
      <c r="C231" s="2" t="s">
        <v>84</v>
      </c>
      <c r="D231" s="22" t="s">
        <v>98</v>
      </c>
      <c r="E231" s="17">
        <v>439.5</v>
      </c>
      <c r="F231" s="22"/>
      <c r="G231" s="4">
        <f t="shared" si="133"/>
        <v>0</v>
      </c>
      <c r="H231" s="4">
        <f t="shared" si="134"/>
        <v>0</v>
      </c>
      <c r="I231" s="5">
        <f t="shared" si="135"/>
        <v>0</v>
      </c>
    </row>
    <row r="232" spans="1:9" s="18" customFormat="1" ht="15.75" x14ac:dyDescent="0.2">
      <c r="A232" s="25"/>
      <c r="B232" s="4">
        <v>25</v>
      </c>
      <c r="C232" s="2" t="s">
        <v>85</v>
      </c>
      <c r="D232" s="22" t="s">
        <v>96</v>
      </c>
      <c r="E232" s="17">
        <v>21.4</v>
      </c>
      <c r="F232" s="22"/>
      <c r="G232" s="4">
        <f t="shared" si="133"/>
        <v>0</v>
      </c>
      <c r="H232" s="4">
        <f t="shared" si="134"/>
        <v>0</v>
      </c>
      <c r="I232" s="5">
        <f t="shared" si="135"/>
        <v>0</v>
      </c>
    </row>
    <row r="233" spans="1:9" s="18" customFormat="1" x14ac:dyDescent="0.2">
      <c r="A233" s="25"/>
      <c r="B233" s="4">
        <v>26</v>
      </c>
      <c r="C233" s="9" t="s">
        <v>244</v>
      </c>
      <c r="D233" s="4" t="s">
        <v>96</v>
      </c>
      <c r="E233" s="4">
        <v>200</v>
      </c>
      <c r="F233" s="4"/>
      <c r="G233" s="4">
        <f t="shared" si="133"/>
        <v>0</v>
      </c>
      <c r="H233" s="4">
        <f t="shared" si="134"/>
        <v>0</v>
      </c>
      <c r="I233" s="5">
        <f t="shared" si="135"/>
        <v>0</v>
      </c>
    </row>
    <row r="234" spans="1:9" s="18" customFormat="1" x14ac:dyDescent="0.2">
      <c r="A234" s="25"/>
      <c r="B234" s="4">
        <v>27</v>
      </c>
      <c r="C234" s="9" t="s">
        <v>245</v>
      </c>
      <c r="D234" s="4" t="s">
        <v>96</v>
      </c>
      <c r="E234" s="4">
        <v>376</v>
      </c>
      <c r="F234" s="4"/>
      <c r="G234" s="4">
        <f t="shared" si="133"/>
        <v>0</v>
      </c>
      <c r="H234" s="4">
        <f t="shared" si="134"/>
        <v>0</v>
      </c>
      <c r="I234" s="5">
        <f t="shared" si="135"/>
        <v>0</v>
      </c>
    </row>
    <row r="235" spans="1:9" s="18" customFormat="1" x14ac:dyDescent="0.2">
      <c r="A235" s="25"/>
      <c r="B235" s="4">
        <v>28</v>
      </c>
      <c r="C235" s="9" t="s">
        <v>246</v>
      </c>
      <c r="D235" s="4" t="s">
        <v>96</v>
      </c>
      <c r="E235" s="4">
        <v>120</v>
      </c>
      <c r="F235" s="4"/>
      <c r="G235" s="4">
        <f t="shared" si="133"/>
        <v>0</v>
      </c>
      <c r="H235" s="4">
        <f t="shared" si="134"/>
        <v>0</v>
      </c>
      <c r="I235" s="5">
        <f t="shared" si="135"/>
        <v>0</v>
      </c>
    </row>
    <row r="236" spans="1:9" s="18" customFormat="1" x14ac:dyDescent="0.2">
      <c r="A236" s="25"/>
      <c r="B236" s="4">
        <v>29</v>
      </c>
      <c r="C236" s="9" t="s">
        <v>247</v>
      </c>
      <c r="D236" s="10" t="s">
        <v>96</v>
      </c>
      <c r="E236" s="16">
        <v>915.04499999999996</v>
      </c>
      <c r="F236" s="4"/>
      <c r="G236" s="4">
        <f t="shared" si="133"/>
        <v>0</v>
      </c>
      <c r="H236" s="4">
        <f t="shared" si="134"/>
        <v>0</v>
      </c>
      <c r="I236" s="5">
        <f t="shared" si="135"/>
        <v>0</v>
      </c>
    </row>
    <row r="237" spans="1:9" s="18" customFormat="1" x14ac:dyDescent="0.2">
      <c r="A237" s="25"/>
      <c r="B237" s="4">
        <v>30</v>
      </c>
      <c r="C237" s="9" t="s">
        <v>248</v>
      </c>
      <c r="D237" s="10" t="s">
        <v>96</v>
      </c>
      <c r="E237" s="4">
        <v>618</v>
      </c>
      <c r="F237" s="4"/>
      <c r="G237" s="4">
        <f t="shared" si="133"/>
        <v>0</v>
      </c>
      <c r="H237" s="4">
        <f t="shared" si="134"/>
        <v>0</v>
      </c>
      <c r="I237" s="5">
        <f t="shared" si="135"/>
        <v>0</v>
      </c>
    </row>
    <row r="238" spans="1:9" s="18" customFormat="1" x14ac:dyDescent="0.2">
      <c r="A238" s="25"/>
      <c r="B238" s="4">
        <v>31</v>
      </c>
      <c r="C238" s="9" t="s">
        <v>249</v>
      </c>
      <c r="D238" s="10" t="s">
        <v>105</v>
      </c>
      <c r="E238" s="16">
        <v>4598.5292799999988</v>
      </c>
      <c r="F238" s="4"/>
      <c r="G238" s="4">
        <f t="shared" si="133"/>
        <v>0</v>
      </c>
      <c r="H238" s="4">
        <f t="shared" si="134"/>
        <v>0</v>
      </c>
      <c r="I238" s="5">
        <f t="shared" si="135"/>
        <v>0</v>
      </c>
    </row>
    <row r="239" spans="1:9" s="18" customFormat="1" x14ac:dyDescent="0.2">
      <c r="A239" s="25"/>
      <c r="B239" s="4">
        <v>32</v>
      </c>
      <c r="C239" s="9" t="s">
        <v>250</v>
      </c>
      <c r="D239" s="10" t="s">
        <v>145</v>
      </c>
      <c r="E239" s="4">
        <v>37116</v>
      </c>
      <c r="F239" s="4"/>
      <c r="G239" s="4">
        <f t="shared" si="133"/>
        <v>0</v>
      </c>
      <c r="H239" s="4">
        <f t="shared" si="134"/>
        <v>0</v>
      </c>
      <c r="I239" s="5">
        <f t="shared" si="135"/>
        <v>0</v>
      </c>
    </row>
    <row r="240" spans="1:9" s="18" customFormat="1" ht="28.5" x14ac:dyDescent="0.2">
      <c r="A240" s="25"/>
      <c r="B240" s="4">
        <v>33</v>
      </c>
      <c r="C240" s="9" t="s">
        <v>243</v>
      </c>
      <c r="D240" s="10" t="s">
        <v>147</v>
      </c>
      <c r="E240" s="16">
        <v>58.29</v>
      </c>
      <c r="F240" s="4"/>
      <c r="G240" s="4">
        <f t="shared" si="133"/>
        <v>0</v>
      </c>
      <c r="H240" s="4">
        <f t="shared" si="134"/>
        <v>0</v>
      </c>
      <c r="I240" s="5">
        <f t="shared" si="135"/>
        <v>0</v>
      </c>
    </row>
    <row r="241" spans="1:9" s="39" customFormat="1" ht="18" x14ac:dyDescent="0.25">
      <c r="A241" s="38"/>
      <c r="B241" s="4"/>
      <c r="C241" s="43" t="s">
        <v>188</v>
      </c>
      <c r="D241" s="44"/>
      <c r="E241" s="40"/>
      <c r="F241" s="40"/>
      <c r="G241" s="40"/>
      <c r="H241" s="40"/>
      <c r="I241" s="67">
        <f>SUM(I208:I240)</f>
        <v>0</v>
      </c>
    </row>
    <row r="242" spans="1:9" s="42" customFormat="1" ht="20.25" x14ac:dyDescent="0.3">
      <c r="A242" s="51"/>
      <c r="B242" s="4"/>
      <c r="C242" s="46" t="s">
        <v>189</v>
      </c>
      <c r="D242" s="47"/>
      <c r="E242" s="48"/>
      <c r="F242" s="48"/>
      <c r="G242" s="48"/>
      <c r="H242" s="80">
        <f>I241+I205+I112</f>
        <v>0</v>
      </c>
      <c r="I242" s="81"/>
    </row>
    <row r="243" spans="1:9" ht="25.5" x14ac:dyDescent="0.35">
      <c r="H243" s="68"/>
      <c r="I243" s="68"/>
    </row>
  </sheetData>
  <autoFilter ref="A4:I4" xr:uid="{9D8E7987-BC0F-4DB5-9479-A353B2C56A3B}"/>
  <mergeCells count="7">
    <mergeCell ref="C1:I1"/>
    <mergeCell ref="C2:I2"/>
    <mergeCell ref="H242:I242"/>
    <mergeCell ref="H243:I243"/>
    <mergeCell ref="B3:I3"/>
    <mergeCell ref="B113:I113"/>
    <mergeCell ref="B206:I20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Eng estimate </vt:lpstr>
      <vt:lpstr>Sheet4</vt:lpstr>
      <vt:lpstr>BoQ (Cyclone Resilient infra)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Ritesh Kumar Jaiswal</dc:creator>
  <cp:lastModifiedBy>Shubhranshu Shekhar Sahu</cp:lastModifiedBy>
  <dcterms:created xsi:type="dcterms:W3CDTF">2015-06-05T18:17:20Z</dcterms:created>
  <dcterms:modified xsi:type="dcterms:W3CDTF">2026-01-03T11:02:36Z</dcterms:modified>
</cp:coreProperties>
</file>